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35" windowWidth="15120" windowHeight="8730" firstSheet="26" activeTab="37"/>
  </bookViews>
  <sheets>
    <sheet name="Кот 1" sheetId="1" r:id="rId1"/>
    <sheet name="Кот 2" sheetId="4" r:id="rId2"/>
    <sheet name="Кот 3" sheetId="5" r:id="rId3"/>
    <sheet name="Кот 4" sheetId="6" r:id="rId4"/>
    <sheet name="Кот 5" sheetId="7" r:id="rId5"/>
    <sheet name="Кот 6" sheetId="8" r:id="rId6"/>
    <sheet name="Кот 7" sheetId="9" r:id="rId7"/>
    <sheet name="Кот 8" sheetId="10" r:id="rId8"/>
    <sheet name="Кот 9" sheetId="11" r:id="rId9"/>
    <sheet name="Кот 10 " sheetId="42" r:id="rId10"/>
    <sheet name="Кот 11" sheetId="13" r:id="rId11"/>
    <sheet name="Кот 12" sheetId="14" r:id="rId12"/>
    <sheet name="Кот 13" sheetId="15" r:id="rId13"/>
    <sheet name="Кот 14" sheetId="16" r:id="rId14"/>
    <sheet name="Кот 15 " sheetId="17" r:id="rId15"/>
    <sheet name="Кот 16" sheetId="18" r:id="rId16"/>
    <sheet name="Кот 17" sheetId="19" r:id="rId17"/>
    <sheet name="Кот 18" sheetId="20" r:id="rId18"/>
    <sheet name="Кот 19" sheetId="21" r:id="rId19"/>
    <sheet name="Кот 20" sheetId="22" r:id="rId20"/>
    <sheet name="Кот 21" sheetId="23" r:id="rId21"/>
    <sheet name="Кот 22" sheetId="24" r:id="rId22"/>
    <sheet name="Кот 23" sheetId="25" r:id="rId23"/>
    <sheet name="Кот 24" sheetId="26" r:id="rId24"/>
    <sheet name="Кот 25" sheetId="33" r:id="rId25"/>
    <sheet name="Кот 26" sheetId="39" r:id="rId26"/>
    <sheet name="Кот 27" sheetId="40" r:id="rId27"/>
    <sheet name="Кот 28" sheetId="44" r:id="rId28"/>
    <sheet name="Кот ЗЖБИ" sheetId="43" r:id="rId29"/>
    <sheet name="ТП 1" sheetId="27" r:id="rId30"/>
    <sheet name="ТП 2" sheetId="28" r:id="rId31"/>
    <sheet name="ТП 3" sheetId="29" r:id="rId32"/>
    <sheet name="ТП 7" sheetId="30" r:id="rId33"/>
    <sheet name="ТП 8" sheetId="31" r:id="rId34"/>
    <sheet name="МС" sheetId="41" r:id="rId35"/>
    <sheet name="Свод по ТП" sheetId="34" r:id="rId36"/>
    <sheet name="Свод по газовым кот" sheetId="35" r:id="rId37"/>
    <sheet name="Свод по угольным кот" sheetId="37" r:id="rId38"/>
  </sheets>
  <externalReferences>
    <externalReference r:id="rId39"/>
  </externalReferences>
  <calcPr calcId="145621"/>
</workbook>
</file>

<file path=xl/calcChain.xml><?xml version="1.0" encoding="utf-8"?>
<calcChain xmlns="http://schemas.openxmlformats.org/spreadsheetml/2006/main">
  <c r="O18" i="35" l="1"/>
  <c r="O8" i="35"/>
  <c r="O17" i="41"/>
  <c r="O17" i="31"/>
  <c r="O16" i="31"/>
  <c r="O17" i="30"/>
  <c r="O16" i="30"/>
  <c r="O17" i="29"/>
  <c r="O16" i="29"/>
  <c r="O17" i="28"/>
  <c r="O16" i="28"/>
  <c r="O17" i="27" l="1"/>
  <c r="O16" i="27"/>
  <c r="O17" i="43"/>
  <c r="O17" i="44"/>
  <c r="O16" i="44"/>
  <c r="O13" i="44"/>
  <c r="L38" i="44"/>
  <c r="L37" i="44"/>
  <c r="L36" i="44"/>
  <c r="L35" i="44"/>
  <c r="L34" i="44"/>
  <c r="L33" i="44"/>
  <c r="L32" i="44"/>
  <c r="L31" i="44"/>
  <c r="L30" i="44"/>
  <c r="L29" i="44"/>
  <c r="L28" i="44"/>
  <c r="L27" i="44"/>
  <c r="L26" i="44"/>
  <c r="L25" i="44"/>
  <c r="L24" i="44"/>
  <c r="O18" i="44"/>
  <c r="O17" i="40"/>
  <c r="O16" i="40"/>
  <c r="O13" i="40"/>
  <c r="O17" i="39"/>
  <c r="O16" i="39"/>
  <c r="O13" i="39"/>
  <c r="O17" i="33"/>
  <c r="O16" i="33"/>
  <c r="O13" i="33"/>
  <c r="O17" i="26"/>
  <c r="O16" i="26"/>
  <c r="O18" i="26"/>
  <c r="O13" i="26"/>
  <c r="O17" i="25"/>
  <c r="O16" i="25"/>
  <c r="O13" i="25"/>
  <c r="O17" i="24"/>
  <c r="O16" i="24"/>
  <c r="O13" i="24"/>
  <c r="O17" i="23"/>
  <c r="O16" i="23"/>
  <c r="O13" i="23"/>
  <c r="O17" i="22"/>
  <c r="O16" i="22"/>
  <c r="O13" i="22"/>
  <c r="O17" i="21"/>
  <c r="O16" i="21"/>
  <c r="O13" i="21"/>
  <c r="O17" i="20"/>
  <c r="O16" i="20"/>
  <c r="O13" i="20"/>
  <c r="O17" i="19"/>
  <c r="O16" i="19"/>
  <c r="O13" i="19"/>
  <c r="O17" i="18"/>
  <c r="O16" i="18"/>
  <c r="O13" i="18"/>
  <c r="O17" i="17"/>
  <c r="O16" i="17"/>
  <c r="O13" i="17"/>
  <c r="O17" i="16"/>
  <c r="O16" i="16"/>
  <c r="O13" i="16"/>
  <c r="O17" i="15"/>
  <c r="O16" i="15"/>
  <c r="O13" i="15"/>
  <c r="O17" i="14"/>
  <c r="O16" i="14"/>
  <c r="O13" i="14"/>
  <c r="O17" i="13"/>
  <c r="O16" i="13"/>
  <c r="O13" i="13"/>
  <c r="O17" i="42"/>
  <c r="O17" i="11"/>
  <c r="O16" i="11"/>
  <c r="O13" i="11"/>
  <c r="O17" i="10"/>
  <c r="O16" i="10"/>
  <c r="O13" i="10"/>
  <c r="O16" i="9"/>
  <c r="O15" i="9"/>
  <c r="O12" i="9"/>
  <c r="O17" i="8"/>
  <c r="O16" i="8"/>
  <c r="O13" i="8"/>
  <c r="O17" i="7"/>
  <c r="O16" i="7"/>
  <c r="O13" i="7"/>
  <c r="O17" i="6"/>
  <c r="O16" i="6"/>
  <c r="O13" i="6"/>
  <c r="O17" i="5"/>
  <c r="O16" i="5"/>
  <c r="O13" i="5"/>
  <c r="O17" i="4"/>
  <c r="O16" i="4"/>
  <c r="O13" i="4"/>
  <c r="O12" i="44" l="1"/>
  <c r="O11" i="44" s="1"/>
  <c r="O12" i="26"/>
  <c r="O17" i="1" l="1"/>
  <c r="O16" i="1"/>
  <c r="O15" i="35" s="1"/>
  <c r="O13" i="1" l="1"/>
  <c r="O12" i="35" s="1"/>
  <c r="O21" i="37" l="1"/>
  <c r="O20" i="37"/>
  <c r="O19" i="37"/>
  <c r="O17" i="37"/>
  <c r="O16" i="37"/>
  <c r="O13" i="37"/>
  <c r="O9" i="37"/>
  <c r="O18" i="29" l="1"/>
  <c r="O20" i="35" l="1"/>
  <c r="O19" i="35"/>
  <c r="O16" i="35"/>
  <c r="O7" i="35"/>
  <c r="O5" i="35"/>
  <c r="O7" i="31"/>
  <c r="O7" i="30"/>
  <c r="O7" i="29"/>
  <c r="O7" i="28"/>
  <c r="O7" i="27"/>
  <c r="O7" i="21"/>
  <c r="O7" i="19" l="1"/>
  <c r="O7" i="15"/>
  <c r="O7" i="14"/>
  <c r="O7" i="42"/>
  <c r="O7" i="11"/>
  <c r="O7" i="8"/>
  <c r="O7" i="7"/>
  <c r="O7" i="6"/>
  <c r="O7" i="4"/>
  <c r="O18" i="1" l="1"/>
  <c r="O35" i="37"/>
  <c r="O34" i="37"/>
  <c r="O33" i="37"/>
  <c r="O32" i="37"/>
  <c r="O31" i="37"/>
  <c r="O30" i="37"/>
  <c r="O29" i="37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O18" i="43"/>
  <c r="O12" i="43" s="1"/>
  <c r="O37" i="35"/>
  <c r="O36" i="35"/>
  <c r="O35" i="35"/>
  <c r="O34" i="35"/>
  <c r="O33" i="35"/>
  <c r="O32" i="35"/>
  <c r="O31" i="35"/>
  <c r="O30" i="35"/>
  <c r="O29" i="35"/>
  <c r="O28" i="35"/>
  <c r="O25" i="35"/>
  <c r="O26" i="35"/>
  <c r="O27" i="35"/>
  <c r="O24" i="35"/>
  <c r="O23" i="35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O18" i="42"/>
  <c r="O18" i="41"/>
  <c r="O18" i="25"/>
  <c r="O12" i="42" l="1"/>
  <c r="O18" i="7"/>
  <c r="O12" i="41" l="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O25" i="37"/>
  <c r="O26" i="37"/>
  <c r="O27" i="37"/>
  <c r="O28" i="37"/>
  <c r="O36" i="37"/>
  <c r="O37" i="37"/>
  <c r="O38" i="37"/>
  <c r="O24" i="37"/>
  <c r="L38" i="40" l="1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O18" i="40"/>
  <c r="O12" i="40" s="1"/>
  <c r="O11" i="40" s="1"/>
  <c r="L38" i="39" l="1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O18" i="39"/>
  <c r="O12" i="39" s="1"/>
  <c r="O11" i="39" s="1"/>
  <c r="O25" i="34" l="1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24" i="34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38" i="30"/>
  <c r="L37" i="30"/>
  <c r="L36" i="30"/>
  <c r="L35" i="30"/>
  <c r="L34" i="30"/>
  <c r="L33" i="30"/>
  <c r="L32" i="30"/>
  <c r="L31" i="30"/>
  <c r="L30" i="30"/>
  <c r="L29" i="30"/>
  <c r="L28" i="30"/>
  <c r="L27" i="30"/>
  <c r="L26" i="30"/>
  <c r="L25" i="30"/>
  <c r="L24" i="30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38" i="26" l="1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37" i="35"/>
  <c r="L36" i="35"/>
  <c r="L35" i="35"/>
  <c r="L34" i="35"/>
  <c r="L33" i="35"/>
  <c r="L32" i="35"/>
  <c r="L31" i="35"/>
  <c r="L30" i="35"/>
  <c r="L29" i="35"/>
  <c r="L28" i="35"/>
  <c r="L27" i="35"/>
  <c r="L26" i="35"/>
  <c r="L25" i="35"/>
  <c r="L24" i="35"/>
  <c r="L23" i="35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38" i="6" l="1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38" i="5" l="1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O8" i="37" l="1"/>
  <c r="O6" i="37"/>
  <c r="O17" i="34"/>
  <c r="O19" i="34"/>
  <c r="O20" i="34"/>
  <c r="O21" i="34"/>
  <c r="O16" i="34"/>
  <c r="O9" i="34"/>
  <c r="O8" i="34"/>
  <c r="O6" i="34"/>
  <c r="O18" i="31"/>
  <c r="O12" i="31" s="1"/>
  <c r="O18" i="30"/>
  <c r="O12" i="30" s="1"/>
  <c r="O12" i="29"/>
  <c r="O7" i="34"/>
  <c r="O18" i="28"/>
  <c r="O12" i="28" s="1"/>
  <c r="O18" i="27" l="1"/>
  <c r="O7" i="33"/>
  <c r="O18" i="33"/>
  <c r="O12" i="33" s="1"/>
  <c r="O11" i="33" s="1"/>
  <c r="O7" i="26"/>
  <c r="O7" i="25"/>
  <c r="O12" i="25"/>
  <c r="O7" i="24"/>
  <c r="O18" i="24"/>
  <c r="O12" i="24" s="1"/>
  <c r="O11" i="24" s="1"/>
  <c r="O7" i="23"/>
  <c r="O18" i="23"/>
  <c r="O12" i="23" s="1"/>
  <c r="O11" i="23" s="1"/>
  <c r="O11" i="26" l="1"/>
  <c r="O11" i="25"/>
  <c r="O12" i="27"/>
  <c r="O12" i="34" s="1"/>
  <c r="O18" i="34"/>
  <c r="O7" i="22"/>
  <c r="O18" i="22"/>
  <c r="O12" i="22" s="1"/>
  <c r="O11" i="22" s="1"/>
  <c r="O18" i="21"/>
  <c r="O12" i="21" s="1"/>
  <c r="O11" i="21" s="1"/>
  <c r="O7" i="20"/>
  <c r="O18" i="20"/>
  <c r="O12" i="20" s="1"/>
  <c r="O11" i="20" s="1"/>
  <c r="O18" i="19"/>
  <c r="O12" i="19" s="1"/>
  <c r="O11" i="19" s="1"/>
  <c r="O7" i="18"/>
  <c r="O18" i="18"/>
  <c r="O12" i="18" s="1"/>
  <c r="O11" i="18" s="1"/>
  <c r="O7" i="17" l="1"/>
  <c r="O18" i="17"/>
  <c r="O7" i="16"/>
  <c r="O18" i="16"/>
  <c r="O18" i="15"/>
  <c r="O12" i="15" s="1"/>
  <c r="O11" i="15" s="1"/>
  <c r="O18" i="14"/>
  <c r="O12" i="14" s="1"/>
  <c r="O11" i="14" s="1"/>
  <c r="O7" i="13"/>
  <c r="O18" i="13"/>
  <c r="O12" i="13" s="1"/>
  <c r="O11" i="13" s="1"/>
  <c r="O7" i="10"/>
  <c r="O18" i="11"/>
  <c r="O12" i="11" s="1"/>
  <c r="O11" i="11" s="1"/>
  <c r="O12" i="16" l="1"/>
  <c r="O11" i="16" s="1"/>
  <c r="O7" i="37"/>
  <c r="O12" i="17"/>
  <c r="O11" i="17" s="1"/>
  <c r="O18" i="10"/>
  <c r="O18" i="37" s="1"/>
  <c r="O6" i="9"/>
  <c r="O17" i="9"/>
  <c r="O11" i="9" s="1"/>
  <c r="O10" i="9" s="1"/>
  <c r="O12" i="7"/>
  <c r="O11" i="7" s="1"/>
  <c r="O18" i="8"/>
  <c r="O12" i="8" s="1"/>
  <c r="O11" i="8" s="1"/>
  <c r="O12" i="10" l="1"/>
  <c r="O12" i="37" s="1"/>
  <c r="O18" i="6"/>
  <c r="O12" i="6" s="1"/>
  <c r="O11" i="6" s="1"/>
  <c r="O18" i="5"/>
  <c r="O12" i="5" s="1"/>
  <c r="O11" i="5" s="1"/>
  <c r="O18" i="4"/>
  <c r="O6" i="35"/>
  <c r="O17" i="35" l="1"/>
  <c r="O11" i="37"/>
  <c r="O12" i="4"/>
  <c r="O11" i="4" s="1"/>
  <c r="O11" i="10"/>
  <c r="O12" i="1"/>
  <c r="O11" i="35" l="1"/>
  <c r="O10" i="35" s="1"/>
  <c r="O11" i="1"/>
</calcChain>
</file>

<file path=xl/sharedStrings.xml><?xml version="1.0" encoding="utf-8"?>
<sst xmlns="http://schemas.openxmlformats.org/spreadsheetml/2006/main" count="1861" uniqueCount="92">
  <si>
    <t>Собственные нужды, Гкал</t>
  </si>
  <si>
    <t>1.1</t>
  </si>
  <si>
    <t>Количество прекращений подачи тепловой энергии, теплоносителя в результате технологических нарушений на тепловых сетях, шт.</t>
  </si>
  <si>
    <t>1.2</t>
  </si>
  <si>
    <t>Суммарная протяженность тепловой сети в двухтрубном исчислении, км</t>
  </si>
  <si>
    <t>1.3</t>
  </si>
  <si>
    <t>Количество прекращений подачи тепловой энергии по причине технологических нарушений на источниках тепловой энергии, шт.</t>
  </si>
  <si>
    <t>1.4</t>
  </si>
  <si>
    <t>Суммарная распологаемая мощность источников тепловой энергии, Гкал/час</t>
  </si>
  <si>
    <t>2.1</t>
  </si>
  <si>
    <t>Удельный расход топлива на производство единицы тепловой энергии, отпускаемой с коллекторов источников тепловой энергии</t>
  </si>
  <si>
    <t>2.1.1</t>
  </si>
  <si>
    <t>Выработка, Гкал</t>
  </si>
  <si>
    <t>2.1.2</t>
  </si>
  <si>
    <t>Объем топлива, т. (куб.м)</t>
  </si>
  <si>
    <t>2.1.3</t>
  </si>
  <si>
    <t>Низшая теплота сгорания, ккал/кг</t>
  </si>
  <si>
    <t>2.2</t>
  </si>
  <si>
    <t>Величина технологических потерь тепловой энергии по тепловым сетям, Гкал</t>
  </si>
  <si>
    <t>2.2.1</t>
  </si>
  <si>
    <t>2.2.3</t>
  </si>
  <si>
    <t>Потери, Гкал</t>
  </si>
  <si>
    <t>2.2.2</t>
  </si>
  <si>
    <t>Полезный отпуск (Гкал) в т.ч.:</t>
  </si>
  <si>
    <t xml:space="preserve">     - бюджетные потребители</t>
  </si>
  <si>
    <t xml:space="preserve">     - население</t>
  </si>
  <si>
    <t xml:space="preserve">     - прочие потребители</t>
  </si>
  <si>
    <t>Длина, м</t>
  </si>
  <si>
    <t>Наружный диаметр трубопровода, м</t>
  </si>
  <si>
    <t>3.1</t>
  </si>
  <si>
    <t>3.2</t>
  </si>
  <si>
    <t>3.3</t>
  </si>
  <si>
    <t>3.4</t>
  </si>
  <si>
    <t>3.5</t>
  </si>
  <si>
    <t>Наименование участка</t>
  </si>
  <si>
    <t xml:space="preserve">2.   Показатели энергетической эффективности объекта теплоснабжения </t>
  </si>
  <si>
    <t>1.  Показатели надежности объекта теплоснабжения</t>
  </si>
  <si>
    <t>3.    Материальная характеристика тепловой сети   (вид теплоносителя - вода)</t>
  </si>
  <si>
    <t>1.  Показатели надежности объектов теплоснабжения</t>
  </si>
  <si>
    <t>2.   Показатели энергетической эффективности объектов теплонсбжения</t>
  </si>
  <si>
    <t>1.  Показатели надежности  объектов теплоснабжения</t>
  </si>
  <si>
    <t xml:space="preserve">2.   Показатели энергетической эффективности объектов теплоснабжения </t>
  </si>
  <si>
    <t>3.    Материальная характеристика тепловой сети  (вид теплоносителя - вода)</t>
  </si>
  <si>
    <t>2.   Показатели энергетической эффективности объекта теплоснабжения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</si>
  <si>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</si>
  <si>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</si>
  <si>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</si>
  <si>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</si>
  <si>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</si>
  <si>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</si>
  <si>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</si>
  <si>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</si>
  <si>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</si>
  <si>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</si>
  <si>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Фактические показатели надежности и энергетической эффективности по газовой котельной № 1                                                  АО "Горно-Алтайское ЖКХ"</t>
  </si>
  <si>
    <t xml:space="preserve">                     Фактические показатели надежности и энергетической эффективности по газовой котельной № 2                           АО "Горно-Алтайское ЖКХ"</t>
  </si>
  <si>
    <t xml:space="preserve">        Фактические показатели надежности и энергетической эффективности по газовой котельной № 3                                          АО "Горно-Алтайское ЖКХ"</t>
  </si>
  <si>
    <t>Фактические показатели надежности и энергетической эффективности по газовой котельной № 4       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</si>
  <si>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5       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</si>
  <si>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6       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</si>
  <si>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7                                                 АО "Горно-Алтайское ЖКХ"</t>
  </si>
  <si>
    <t xml:space="preserve">           Фактические показатели надежности и энергетической эффективности по газовой котельной № 9                                    АО "Горно-Алтайское ЖКХ"</t>
  </si>
  <si>
    <t>Фактические показатели надежности и энергетической эффективности по газовой котельной № 11   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</si>
  <si>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12                                            АО "Горно-Алтайское ЖКХ"</t>
  </si>
  <si>
    <t xml:space="preserve">    Фактические показатели надежности и энергетической эффективности по газовой котельной № 13                                         АО "Горно-Алтайское ЖКХ"</t>
  </si>
  <si>
    <t>Фактические показатели надежности и энергетической эффективности по угольной котельной № 14                             АО "Горно-Алтайское ЖКХ"</t>
  </si>
  <si>
    <t>Фактические показатели надежности и энергетической эффективности поугольной котельной № 15                                        АО "Горно-Алтайское ЖКХ"</t>
  </si>
  <si>
    <t>Фактические показатели надежности и энергетической эффективности поугольной котельной  № 16                                      АО "Горно-Алтайское ЖКХ"</t>
  </si>
  <si>
    <t>Фактические показатели надежности и энергетической эффективности по газовой котельной № 17                                             АО "Горно-Алтайское ЖКХ"</t>
  </si>
  <si>
    <t>Фактические показатели надежности и энергетической эффективности по угольной котельной  № 18                                        АО "Горно-Алтайское ЖКХ"</t>
  </si>
  <si>
    <t>Фактические показатели надежности и энергетической эффективности по газовой котельной № 19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</si>
  <si>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20                                         АО "Горно-Алтайское ЖКХ"</t>
  </si>
  <si>
    <t>Фактические показатели надежности и энергетической эффективности по угольной котельной  № 21                                    АО "Горно-Алтайское ЖКХ"</t>
  </si>
  <si>
    <t>Фактические показатели надежности и энергетической эффективности по газовой котельной № 22                                         АО "Горно-Алтайское ЖКХ"</t>
  </si>
  <si>
    <t>Фактические показатели надежности и энергетической эффективности по угольной котельной  № 23                                       АО "Горно-Алтайское ЖКХ"</t>
  </si>
  <si>
    <t>Фактические показатели надежности и энергетической эффективности по угольной котельной № 24                                         АО "Горно-Алтайское ЖКХ"</t>
  </si>
  <si>
    <t>Фактические показатели надежности и энергетической эффективности по газовой котельной № 25                                         АО "Горно-Алтайское ЖКХ"</t>
  </si>
  <si>
    <t>Фактические показатели надежности и энергетической эффективности по угольной котельной Легенда РА                         АО "Горно-Алтайское ЖКХ"</t>
  </si>
  <si>
    <t>Фактические показатели надежности и энергетической эффективности по угольной котельной ПАТП                                        АО "Горно-Алтайское ЖКХ"</t>
  </si>
  <si>
    <t>Фактические показатели надежности и энергетической эффективности по тепловому пункту № 1                              АО "Горно-Алтайское ЖКХ"</t>
  </si>
  <si>
    <t>Фактические показатели надежности и энергетической эффективности по тепловому пункту № 2                                               АО "Горно-Алтайское ЖКХ"</t>
  </si>
  <si>
    <t xml:space="preserve">                Фактические показатели надежности и энергетической эффективности по тепловому пункту № 3                              АО "Горно-Алтайское ЖКХ"</t>
  </si>
  <si>
    <t>Фактические показатели надежности и энергетической эффективности по тепловому пункту № 7                                            АО "Горно-Алтайское ЖКХ"</t>
  </si>
  <si>
    <t>Фактические показатели надежности и энергетической эффективности по тепловому пункту № 8                                           АО "Горно-Алтайское ЖКХ"</t>
  </si>
  <si>
    <t>Фактические показатели надежности и энергетической эффективности по магистральной сети                                                   АО "Горно-Алтайское ЖКХ"</t>
  </si>
  <si>
    <t>Фактические показатели надежности и энергетической эффективности по тепловым пунктам                                                      АО "Горно-Алтайское ЖКХ"</t>
  </si>
  <si>
    <t>Фактические показатели надежности и энергетической эффективности по газовым котельным                                                    АО "Горно-Алтайское ЖКХ"</t>
  </si>
  <si>
    <t>Фактические показатели надежности и энергетической эффективности по угольным котельнм                                                     АО "Горно-Алтайское ЖКХ"</t>
  </si>
  <si>
    <t>Фактические показатели надежности и энергетической эффективности по тепловой сети отопления                                        от газовой котельной № 10  ООО "Энерго Алтай"</t>
  </si>
  <si>
    <t xml:space="preserve">Фактические показатели надежности и энергетической эффективности по тепловой сети отопления                                           от угольной котельной   АО "Горно-Алтайский завод ЖБИ"                                   </t>
  </si>
  <si>
    <t xml:space="preserve">                     Фактические показатели надежности и энергетической эффективности по угольной  котельной № 8                   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</si>
  <si>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28                                     АО "Горно-Алтайское 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</si>
</sst>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66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%20&#1060;&#1077;&#1076;&#1086;&#1090;&#1086;&#1074;/&#1052;&#1086;&#1080;%20&#1076;&#1086;&#1082;&#1091;&#1084;&#1077;&#1085;&#1090;&#1099;/&#1056;&#1072;&#1073;&#1086;&#1090;&#1072;%20&#1060;&#1077;&#1076;&#1086;&#1090;&#1086;&#1074;/2022/&#1054;&#1090;&#1095;&#1077;&#1090;&#1099;%20&#1058;&#1069;&#1056;%202022/2022%20&#1075;%20&#1054;&#1073;&#1097;_&#1090;&#1072;&#1073;&#1083;_&#1088;&#1072;&#1089;&#1093;_&#1091;&#1075;&#1083;&#1103;_&#1074;&#1086;&#1076;&#1099;_&#1074;&#1099;&#1088;_&#1090;&#1077;&#1087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_угля и газа 22 г"/>
      <sheetName val="Расх_угля и газа 22 г (ком_пот)"/>
      <sheetName val="Вода 2022"/>
      <sheetName val="Выработка 2022"/>
      <sheetName val="Выработка 2022 (ком_пот)"/>
    </sheetNames>
    <sheetDataSet>
      <sheetData sheetId="0"/>
      <sheetData sheetId="1">
        <row r="6">
          <cell r="W6">
            <v>790.2</v>
          </cell>
        </row>
        <row r="14">
          <cell r="W14">
            <v>483.4</v>
          </cell>
        </row>
        <row r="16">
          <cell r="W16">
            <v>496.40000000000003</v>
          </cell>
        </row>
        <row r="18">
          <cell r="W18">
            <v>298.7</v>
          </cell>
        </row>
        <row r="20">
          <cell r="W20">
            <v>213.59999999999997</v>
          </cell>
        </row>
        <row r="24">
          <cell r="W24">
            <v>80</v>
          </cell>
        </row>
        <row r="30">
          <cell r="W30">
            <v>335.2</v>
          </cell>
        </row>
        <row r="34">
          <cell r="W34">
            <v>336.4</v>
          </cell>
        </row>
        <row r="36">
          <cell r="W36">
            <v>275.7</v>
          </cell>
        </row>
        <row r="38">
          <cell r="W38">
            <v>484.8</v>
          </cell>
        </row>
        <row r="43">
          <cell r="W43">
            <v>1124578</v>
          </cell>
        </row>
        <row r="46">
          <cell r="W46">
            <v>318482</v>
          </cell>
        </row>
        <row r="49">
          <cell r="W49">
            <v>1627184</v>
          </cell>
        </row>
        <row r="52">
          <cell r="W52">
            <v>3664720</v>
          </cell>
        </row>
        <row r="55">
          <cell r="W55">
            <v>3443376</v>
          </cell>
        </row>
        <row r="58">
          <cell r="W58">
            <v>1575040</v>
          </cell>
        </row>
        <row r="60">
          <cell r="W60">
            <v>460679</v>
          </cell>
        </row>
        <row r="62">
          <cell r="W62">
            <v>1993100</v>
          </cell>
        </row>
        <row r="64">
          <cell r="W64">
            <v>578665</v>
          </cell>
        </row>
        <row r="67">
          <cell r="W67">
            <v>600987</v>
          </cell>
        </row>
        <row r="70">
          <cell r="W70">
            <v>1317427</v>
          </cell>
        </row>
        <row r="73">
          <cell r="W73">
            <v>747711</v>
          </cell>
        </row>
        <row r="75">
          <cell r="W75">
            <v>146695</v>
          </cell>
        </row>
        <row r="77">
          <cell r="W77">
            <v>43165</v>
          </cell>
        </row>
        <row r="79">
          <cell r="W79">
            <v>60198</v>
          </cell>
        </row>
        <row r="81">
          <cell r="W81">
            <v>615456</v>
          </cell>
        </row>
        <row r="83">
          <cell r="W83">
            <v>37826</v>
          </cell>
        </row>
      </sheetData>
      <sheetData sheetId="2"/>
      <sheetData sheetId="3"/>
      <sheetData sheetId="4">
        <row r="5">
          <cell r="W5">
            <v>363.8263687755113</v>
          </cell>
        </row>
        <row r="6">
          <cell r="W6">
            <v>33.927112998480652</v>
          </cell>
        </row>
        <row r="13">
          <cell r="W13">
            <v>249.89527529325511</v>
          </cell>
        </row>
        <row r="14">
          <cell r="W14">
            <v>21.476263642307956</v>
          </cell>
        </row>
        <row r="17">
          <cell r="W17">
            <v>222.74333753065793</v>
          </cell>
        </row>
        <row r="18">
          <cell r="W18">
            <v>27.500700290550451</v>
          </cell>
        </row>
        <row r="21">
          <cell r="W21">
            <v>147.89569645821803</v>
          </cell>
        </row>
        <row r="22">
          <cell r="W22">
            <v>24.49266110550473</v>
          </cell>
        </row>
        <row r="29">
          <cell r="W29">
            <v>90.578760526841904</v>
          </cell>
        </row>
        <row r="30">
          <cell r="W30">
            <v>18.391973547582744</v>
          </cell>
        </row>
        <row r="33">
          <cell r="W33">
            <v>11.264476729923135</v>
          </cell>
        </row>
        <row r="34">
          <cell r="W34">
            <v>16.632319579082935</v>
          </cell>
        </row>
        <row r="41">
          <cell r="W41">
            <v>20.709281098280577</v>
          </cell>
        </row>
        <row r="42">
          <cell r="W42">
            <v>38.141113517873954</v>
          </cell>
        </row>
        <row r="45">
          <cell r="W45">
            <v>36.424360615274708</v>
          </cell>
        </row>
        <row r="46">
          <cell r="W46">
            <v>22.433866212866072</v>
          </cell>
        </row>
        <row r="49">
          <cell r="W49">
            <v>156.64256666119323</v>
          </cell>
        </row>
        <row r="50">
          <cell r="W50">
            <v>34.526752806057303</v>
          </cell>
        </row>
        <row r="53">
          <cell r="W53">
            <v>107.65701150959977</v>
          </cell>
        </row>
        <row r="54">
          <cell r="W54">
            <v>43.484174084453414</v>
          </cell>
        </row>
        <row r="61">
          <cell r="W61">
            <v>1397.8030000000001</v>
          </cell>
        </row>
        <row r="90">
          <cell r="W90">
            <v>2928.3992089318999</v>
          </cell>
        </row>
        <row r="91">
          <cell r="W91">
            <v>45.941278835204514</v>
          </cell>
        </row>
        <row r="103">
          <cell r="W103">
            <v>765.73368861449205</v>
          </cell>
        </row>
        <row r="104">
          <cell r="W104">
            <v>17.618215720894472</v>
          </cell>
        </row>
        <row r="116">
          <cell r="W116">
            <v>4281.4957447267552</v>
          </cell>
        </row>
        <row r="117">
          <cell r="W117">
            <v>60.005346076199885</v>
          </cell>
        </row>
        <row r="129">
          <cell r="W129">
            <v>5524.5862829343423</v>
          </cell>
        </row>
        <row r="130">
          <cell r="W130">
            <v>123.04349880413089</v>
          </cell>
        </row>
        <row r="142">
          <cell r="W142">
            <v>6769.2691386847091</v>
          </cell>
        </row>
        <row r="143">
          <cell r="W143">
            <v>150.87760429580737</v>
          </cell>
        </row>
        <row r="155">
          <cell r="W155">
            <v>1973.7736309941097</v>
          </cell>
        </row>
        <row r="156">
          <cell r="W156">
            <v>81.4884254730853</v>
          </cell>
        </row>
        <row r="159">
          <cell r="W159">
            <v>689.22860971282785</v>
          </cell>
        </row>
        <row r="160">
          <cell r="W160">
            <v>34.131951816763348</v>
          </cell>
        </row>
        <row r="171">
          <cell r="W171">
            <v>3097.3509124798884</v>
          </cell>
        </row>
        <row r="172">
          <cell r="W172">
            <v>73.818643871846319</v>
          </cell>
        </row>
        <row r="175">
          <cell r="W175">
            <v>1087.9317194395737</v>
          </cell>
        </row>
        <row r="176">
          <cell r="W176">
            <v>23.767893678709644</v>
          </cell>
        </row>
        <row r="188">
          <cell r="W188">
            <v>975.55557782846324</v>
          </cell>
        </row>
        <row r="189">
          <cell r="W189">
            <v>38.812739678025011</v>
          </cell>
        </row>
        <row r="201">
          <cell r="W201">
            <v>2532.4123996391509</v>
          </cell>
        </row>
        <row r="202">
          <cell r="W202">
            <v>103.12193284295901</v>
          </cell>
        </row>
        <row r="214">
          <cell r="W214">
            <v>2088.2572134047155</v>
          </cell>
        </row>
        <row r="215">
          <cell r="W215">
            <v>38.244733923644461</v>
          </cell>
        </row>
        <row r="226">
          <cell r="W226">
            <v>117.67655830256015</v>
          </cell>
        </row>
        <row r="227">
          <cell r="W227">
            <v>16.067495220889988</v>
          </cell>
        </row>
        <row r="230">
          <cell r="W230">
            <v>11.99286901184556</v>
          </cell>
        </row>
        <row r="231">
          <cell r="W231">
            <v>3.6317789315636659</v>
          </cell>
        </row>
        <row r="234">
          <cell r="W234">
            <v>27.521996209936557</v>
          </cell>
        </row>
        <row r="235">
          <cell r="W235">
            <v>13.359727669947997</v>
          </cell>
        </row>
        <row r="238">
          <cell r="W238">
            <v>503.77931034358051</v>
          </cell>
        </row>
        <row r="239">
          <cell r="W239">
            <v>21.133729439421327</v>
          </cell>
        </row>
        <row r="242">
          <cell r="W242">
            <v>0</v>
          </cell>
        </row>
        <row r="243">
          <cell r="W243">
            <v>3.0710283400809715</v>
          </cell>
        </row>
        <row r="255">
          <cell r="W255">
            <v>3170.55</v>
          </cell>
        </row>
        <row r="461">
          <cell r="W461">
            <v>3662.6107307008479</v>
          </cell>
        </row>
        <row r="462">
          <cell r="W462">
            <v>5.9238522856589686</v>
          </cell>
        </row>
        <row r="476">
          <cell r="W476">
            <v>4443.9195461725367</v>
          </cell>
        </row>
        <row r="477">
          <cell r="W477">
            <v>5.4661850414600739</v>
          </cell>
        </row>
        <row r="491">
          <cell r="W491">
            <v>6522.6522467162085</v>
          </cell>
        </row>
        <row r="492">
          <cell r="W492">
            <v>5.0782780347711896</v>
          </cell>
        </row>
        <row r="506">
          <cell r="W506">
            <v>4406.9038040602099</v>
          </cell>
        </row>
        <row r="507">
          <cell r="W507">
            <v>5.2117916296380873</v>
          </cell>
        </row>
        <row r="521">
          <cell r="W521">
            <v>1124.8522965838083</v>
          </cell>
        </row>
        <row r="522">
          <cell r="W522">
            <v>5.2557618337942813</v>
          </cell>
        </row>
        <row r="529">
          <cell r="W529">
            <v>7738.8993488766855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28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54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v>6.3596000000000004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3.87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152.46946650620026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8610.6714877671038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(ком_пот)'!$W$43</f>
        <v>1124578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(ком_пот)'!$W$91</f>
        <v>45.941278835204514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(ком_пот)'!$W$90</f>
        <v>2928.3992089318999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5636.3310000000001</v>
      </c>
      <c r="P18" s="21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2246.4189999999999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3011.2710000000002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378.64100000000002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151.75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289.60000000000002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275.05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638.65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1186.75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617.6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925.5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1258.2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49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744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223.5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A5:P5"/>
    <mergeCell ref="B3:N3"/>
    <mergeCell ref="B6:N6"/>
    <mergeCell ref="O6:P6"/>
    <mergeCell ref="L23:M23"/>
    <mergeCell ref="B20:N20"/>
    <mergeCell ref="O20:P20"/>
    <mergeCell ref="B21:N21"/>
    <mergeCell ref="O21:P21"/>
    <mergeCell ref="B16:N16"/>
    <mergeCell ref="A22:P22"/>
    <mergeCell ref="A10:P10"/>
    <mergeCell ref="B11:N11"/>
    <mergeCell ref="O11:P11"/>
    <mergeCell ref="B12:N12"/>
    <mergeCell ref="B7:N7"/>
    <mergeCell ref="O7:P7"/>
    <mergeCell ref="B8:N8"/>
    <mergeCell ref="O8:P8"/>
    <mergeCell ref="B9:N9"/>
    <mergeCell ref="O9:P9"/>
    <mergeCell ref="B19:N19"/>
    <mergeCell ref="O19:P19"/>
    <mergeCell ref="O12:P12"/>
    <mergeCell ref="B13:N13"/>
    <mergeCell ref="O13:P13"/>
    <mergeCell ref="B14:N14"/>
    <mergeCell ref="O14:P14"/>
    <mergeCell ref="B15:N15"/>
    <mergeCell ref="O15:P15"/>
    <mergeCell ref="O16:P16"/>
    <mergeCell ref="B17:N17"/>
    <mergeCell ref="O17:P17"/>
    <mergeCell ref="B18:N18"/>
    <mergeCell ref="O18:P18"/>
    <mergeCell ref="O23:P23"/>
    <mergeCell ref="B23:K23"/>
    <mergeCell ref="B24:K24"/>
    <mergeCell ref="O24:P24"/>
    <mergeCell ref="B25:K25"/>
    <mergeCell ref="O25:P25"/>
    <mergeCell ref="L24:M24"/>
    <mergeCell ref="L25:M25"/>
    <mergeCell ref="O26:P26"/>
    <mergeCell ref="B27:K27"/>
    <mergeCell ref="O27:P27"/>
    <mergeCell ref="B38:K38"/>
    <mergeCell ref="O38:P38"/>
    <mergeCell ref="L26:M26"/>
    <mergeCell ref="L27:M27"/>
    <mergeCell ref="L38:M38"/>
    <mergeCell ref="B26:K26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L28:M28"/>
    <mergeCell ref="L29:M29"/>
    <mergeCell ref="L30:M30"/>
    <mergeCell ref="L36:M36"/>
    <mergeCell ref="L37:M37"/>
    <mergeCell ref="D40:J40"/>
    <mergeCell ref="L31:M31"/>
    <mergeCell ref="L32:M32"/>
    <mergeCell ref="L33:M33"/>
    <mergeCell ref="L34:M34"/>
    <mergeCell ref="L35:M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B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88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f>3905.3/1000</f>
        <v>3.9053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/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32"/>
      <c r="P11" s="33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11103.687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/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/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v>0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(ком_пот)'!$W$255</f>
        <v>3170.55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7933.1369999999997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3580.3939999999998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3870.9140000000002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481.82900000000001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34.5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133.5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319.5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558.25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782.55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431.25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332.5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601.25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66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289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308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49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6:K26"/>
    <mergeCell ref="L26:M26"/>
    <mergeCell ref="O26:P26"/>
    <mergeCell ref="B27:K27"/>
    <mergeCell ref="L27:M27"/>
    <mergeCell ref="O27:P27"/>
    <mergeCell ref="B28:K28"/>
    <mergeCell ref="L28:M28"/>
    <mergeCell ref="O28:P28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8:K38"/>
    <mergeCell ref="L38:M38"/>
    <mergeCell ref="O38:P38"/>
    <mergeCell ref="D40:J40"/>
    <mergeCell ref="B36:K36"/>
    <mergeCell ref="L36:M36"/>
    <mergeCell ref="O36:P36"/>
    <mergeCell ref="B37:K37"/>
    <mergeCell ref="L37:M37"/>
    <mergeCell ref="O37:P37"/>
  </mergeCells>
  <pageMargins left="0.7" right="0.7" top="0.75" bottom="0.75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62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f>2811.5/1000</f>
        <v>2.8115000000000001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3.3540000000000001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170.53679137520987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3961.3156131182832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(ком_пот)'!$W$64</f>
        <v>578665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(ком_пот)'!$W$176</f>
        <v>23.767893678709644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(ком_пот)'!$W$175</f>
        <v>1087.9317194395737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2849.616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689.50599999999997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1769.0509999999999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391.05900000000003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21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154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145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603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542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494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502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279.5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71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B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63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2388/1000</f>
        <v>2.3879999999999999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4.1280000000000001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143.76966775209829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4880.0933175064883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(ком_пот)'!$W$67</f>
        <v>600987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(ком_пот)'!$W$189</f>
        <v>38.812739678025011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(ком_пот)'!$W$188</f>
        <v>975.55557782846324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3865.7250000000004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3067.2530000000002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519.02099999999996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279.45100000000002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>
        <v>2.5</v>
      </c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30.5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83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73.5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499.5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477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293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299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241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166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147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76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9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64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f>2822.1/1000</f>
        <v>2.8220999999999998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7.14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144.72477178380694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10627.081332482112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(ком_пот)'!$W$70</f>
        <v>1317427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(ком_пот)'!$W$202</f>
        <v>103.12193284295901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(ком_пот)'!$W$201</f>
        <v>2532.4123996391509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7991.5470000000005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2618.3719999999998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4570.7020000000002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802.47299999999996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>
        <v>108</v>
      </c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50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82.75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165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191.5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419.75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362.2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298.2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442.5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147.19999999999999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75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214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266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f>1231.5/1000</f>
        <v>1.2315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1.02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O13/O12*(O14/7000)*1000</f>
        <v>417.30835691413859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882.68253893556312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8">
        <f>'[1]Расх_угля и газа 22 г (ком_пот)'!$W$14</f>
        <v>483.4</v>
      </c>
      <c r="P13" s="2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5334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(ком_пот)'!$W$14</f>
        <v>21.476263642307956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(ком_пот)'!$W$13</f>
        <v>249.89527529325511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611.31100000000004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8">
        <v>0</v>
      </c>
      <c r="P19" s="19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611.31100000000004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0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4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10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28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930.5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204.5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5.5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49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9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66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1049/1000</f>
        <v>1.0489999999999999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1.379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O13/O12*(O14/7000)*1000</f>
        <v>387.33197348949562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976.57003782120842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8">
        <f>'[1]Расх_угля и газа 22 г (ком_пот)'!$W$16</f>
        <v>496.40000000000003</v>
      </c>
      <c r="P13" s="2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5334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(ком_пот)'!$W$18</f>
        <v>27.500700290550451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(ком_пот)'!$W$17</f>
        <v>222.74333753065793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726.32600000000002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660.75900000000001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26.402999999999999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39.164000000000001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22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89.5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232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244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102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232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127.5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67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462/1000</f>
        <v>0.46200000000000002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1.26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O13/O12*(O14/7000)*1000</f>
        <v>442.76440615081123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514.06435756372275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8">
        <f>'[1]Расх_угля и газа 22 г (ком_пот)'!$W$18</f>
        <v>298.7</v>
      </c>
      <c r="P13" s="2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5334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(ком_пот)'!$W$22</f>
        <v>24.49266110550473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(ком_пот)'!$W$21</f>
        <v>147.89569645821803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341.67599999999999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8">
        <v>0</v>
      </c>
      <c r="P19" s="19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341.67599999999999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8">
        <v>0</v>
      </c>
      <c r="P21" s="19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/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138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34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/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107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183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22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68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2841/1000</f>
        <v>2.8410000000000002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3.87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139.84766410406161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6241.7859473283606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(ком_пот)'!$W$73</f>
        <v>747711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(ком_пот)'!$W$215</f>
        <v>38.244733923644461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(ком_пот)'!$W$214</f>
        <v>2088.2572134047155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4115.2840000000006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1314.5250000000001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2784.1010000000001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16.658000000000001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60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92.5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251.5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637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301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632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416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155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146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150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9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69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338/1000</f>
        <v>0.33800000000000002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1.095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O13/O12*(O14/7000)*1000</f>
        <v>348.5713333805175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466.94373407442464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8">
        <f>'[1]Расх_угля и газа 22 г (ком_пот)'!$W$20</f>
        <v>213.59999999999997</v>
      </c>
      <c r="P13" s="2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5334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(ком_пот)'!$W$30</f>
        <v>18.391973547582744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(ком_пот)'!$W$29</f>
        <v>90.578760526841904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357.97300000000001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8">
        <v>0</v>
      </c>
      <c r="P19" s="19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357.97300000000001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8">
        <v>0</v>
      </c>
      <c r="P21" s="19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/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108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93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/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78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59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22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70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f>303.5/1000</f>
        <v>0.30349999999999999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0.68799999999999994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156.98029485020459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1090.93905352345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(ком_пот)'!$W$75</f>
        <v>146695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(ком_пот)'!$W$227</f>
        <v>16.067495220889988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(ком_пот)'!$W$226</f>
        <v>117.67655830256015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957.19499999999994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610.19799999999998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0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346.99700000000001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27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27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/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44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87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54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64.5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B19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55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480/1000</f>
        <v>0.48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1.788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148.86777153272169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2497.5519043353866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(ком_пот)'!$W$46</f>
        <v>318482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(ком_пот)'!$W$104</f>
        <v>17.618215720894472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(ком_пот)'!$W$103</f>
        <v>765.73368861449205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1714.2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0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1613.932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100.268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70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/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120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54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136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100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36/1000</f>
        <v>3.5999999999999997E-2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0.23200000000000001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115.97293336666505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434.51564794340925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(ком_пот)'!$W$77</f>
        <v>43165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(ком_пот)'!$W$231</f>
        <v>3.6317789315636659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(ком_пот)'!$W$230</f>
        <v>11.99286901184556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418.89100000000002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418.89100000000002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0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0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/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17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19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/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/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25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72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39/1000</f>
        <v>3.9E-2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0.61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O13/O12*(O14/7000)*1000</f>
        <v>317.5301053120748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191.98179630900609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8">
        <f>'[1]Расх_угля и газа 22 г (ком_пот)'!$W$24</f>
        <v>80</v>
      </c>
      <c r="P13" s="2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5334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(ком_пот)'!$W$34</f>
        <v>16.632319579082935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(ком_пот)'!$W$33</f>
        <v>11.264476729923135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164.08500000000001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164.08500000000001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0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0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2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/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/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/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37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/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25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73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40/1000</f>
        <v>0.04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0.183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72.545379181088251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968.72972387988455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(ком_пот)'!$W$79</f>
        <v>60198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(ком_пот)'!$W$235</f>
        <v>13.359727669947997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(ком_пот)'!$W$234</f>
        <v>27.521996209936557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20">
        <f>O19+O20+O21</f>
        <v>927.84799999999996</v>
      </c>
      <c r="P18" s="21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927.84799999999996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0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0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/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29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11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/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/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74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57/1000</f>
        <v>5.7000000000000002E-2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34">
        <v>2</v>
      </c>
      <c r="P9" s="35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O13/O12*(O14/7000)*1000</f>
        <v>279.75419003714831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913.0243946161545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8">
        <f>'[1]Расх_угля и газа 22 г (ком_пот)'!$W$30</f>
        <v>335.2</v>
      </c>
      <c r="P13" s="2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5334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(ком_пот)'!$W$42</f>
        <v>38.141113517873954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(ком_пот)'!$W$41</f>
        <v>20.709281098280577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20">
        <f>O19+O20+O21</f>
        <v>854.17399999999998</v>
      </c>
      <c r="P18" s="21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854.17399999999998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0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0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/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/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/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/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/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57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B19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75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172/1000</f>
        <v>0.17199999999999999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1.1200000000000001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O13/O12*(O14/7000)*1000</f>
        <v>389.2967263004906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658.46122682814075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8">
        <f>'[1]Расх_угля и газа 22 г (ком_пот)'!$W$34</f>
        <v>336.4</v>
      </c>
      <c r="P13" s="2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5334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36">
        <f>'[1]Выработка 2022 (ком_пот)'!$W$46</f>
        <v>22.433866212866072</v>
      </c>
      <c r="P16" s="3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(ком_пот)'!$W$45</f>
        <v>36.424360615274708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</f>
        <v>599.60299999999995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559.15099999999995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40.451999999999998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0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13.5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78.5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24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/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56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/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"/>
  <sheetViews>
    <sheetView topLeftCell="A19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8" ht="15.6" x14ac:dyDescent="0.3">
      <c r="O2" s="1"/>
      <c r="P2" s="1"/>
    </row>
    <row r="3" spans="1:18" ht="28.9" customHeight="1" x14ac:dyDescent="0.25"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8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8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8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1074/1000</f>
        <v>1.0740000000000001</v>
      </c>
      <c r="P7" s="31"/>
    </row>
    <row r="8" spans="1:18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8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2.76</v>
      </c>
      <c r="P9" s="11"/>
    </row>
    <row r="10" spans="1:18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8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175.6924405318083</v>
      </c>
      <c r="P11" s="29"/>
    </row>
    <row r="12" spans="1:18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4089.5380397830018</v>
      </c>
      <c r="P12" s="17"/>
    </row>
    <row r="13" spans="1:18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(ком_пот)'!$W$81</f>
        <v>615456</v>
      </c>
      <c r="P13" s="19"/>
      <c r="R13" s="4"/>
    </row>
    <row r="14" spans="1:18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8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8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(ком_пот)'!$W$239</f>
        <v>21.133729439421327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(ком_пот)'!$W$238</f>
        <v>503.77931034358051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3564.625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2096.4690000000001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1468.1559999999999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0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12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/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67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379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128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192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171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35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90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B19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77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v>0.42549999999999999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34">
        <v>0.8</v>
      </c>
      <c r="P9" s="35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O13/O12*(O14/7000)*1000</f>
        <v>283.29952100248391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741.55931946725048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8">
        <f>'[1]Расх_угля и газа 22 г (ком_пот)'!$W$36</f>
        <v>275.7</v>
      </c>
      <c r="P13" s="2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5334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(ком_пот)'!$W$50</f>
        <v>34.526752806057303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(ком_пот)'!$W$49</f>
        <v>156.64256666119323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550.39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493.11700000000002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0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57.273000000000003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1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61.5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221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/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142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38:K38"/>
    <mergeCell ref="L38:M38"/>
    <mergeCell ref="O38:P38"/>
    <mergeCell ref="D40:J40"/>
    <mergeCell ref="B36:K36"/>
    <mergeCell ref="L36:M36"/>
    <mergeCell ref="O36:P36"/>
    <mergeCell ref="B37:K37"/>
    <mergeCell ref="L37:M37"/>
    <mergeCell ref="O37:P37"/>
    <mergeCell ref="B34:K34"/>
    <mergeCell ref="L34:M34"/>
    <mergeCell ref="O34:P34"/>
    <mergeCell ref="B35:K35"/>
    <mergeCell ref="L35:M35"/>
    <mergeCell ref="O35:P35"/>
    <mergeCell ref="B32:K32"/>
    <mergeCell ref="L32:M32"/>
    <mergeCell ref="O32:P32"/>
    <mergeCell ref="B33:K33"/>
    <mergeCell ref="L33:M33"/>
    <mergeCell ref="O33:P33"/>
    <mergeCell ref="B30:K30"/>
    <mergeCell ref="L30:M30"/>
    <mergeCell ref="O30:P30"/>
    <mergeCell ref="B31:K31"/>
    <mergeCell ref="L31:M31"/>
    <mergeCell ref="O31:P31"/>
    <mergeCell ref="B28:K28"/>
    <mergeCell ref="L28:M28"/>
    <mergeCell ref="O28:P28"/>
    <mergeCell ref="B29:K29"/>
    <mergeCell ref="L29:M29"/>
    <mergeCell ref="O29:P29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</mergeCells>
  <pageMargins left="0.7" right="0.7" top="0.75" bottom="0.75" header="0.3" footer="0.3"/>
  <pageSetup paperSize="9" scale="9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B22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78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v>0.44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4.1399999999999997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O13/O12*(O14/7000)*1000</f>
        <v>321.40871986257952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1149.3701855940531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8">
        <f>'[1]Расх_угля и газа 22 г (ком_пот)'!$W$38</f>
        <v>484.8</v>
      </c>
      <c r="P13" s="2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5334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(ком_пот)'!$W$54</f>
        <v>43.484174084453414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(ком_пот)'!$W$53</f>
        <v>107.65701150959977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998.22900000000004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97.86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291.92599999999999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608.44299999999998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10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56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47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62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220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45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38:K38"/>
    <mergeCell ref="L38:M38"/>
    <mergeCell ref="O38:P38"/>
    <mergeCell ref="D40:J40"/>
    <mergeCell ref="B36:K36"/>
    <mergeCell ref="L36:M36"/>
    <mergeCell ref="O36:P36"/>
    <mergeCell ref="B37:K37"/>
    <mergeCell ref="L37:M37"/>
    <mergeCell ref="O37:P37"/>
    <mergeCell ref="B34:K34"/>
    <mergeCell ref="L34:M34"/>
    <mergeCell ref="O34:P34"/>
    <mergeCell ref="B35:K35"/>
    <mergeCell ref="L35:M35"/>
    <mergeCell ref="O35:P35"/>
    <mergeCell ref="B32:K32"/>
    <mergeCell ref="L32:M32"/>
    <mergeCell ref="O32:P32"/>
    <mergeCell ref="B33:K33"/>
    <mergeCell ref="L33:M33"/>
    <mergeCell ref="O33:P33"/>
    <mergeCell ref="B30:K30"/>
    <mergeCell ref="L30:M30"/>
    <mergeCell ref="O30:P30"/>
    <mergeCell ref="B31:K31"/>
    <mergeCell ref="L31:M31"/>
    <mergeCell ref="O31:P31"/>
    <mergeCell ref="B28:K28"/>
    <mergeCell ref="L28:M28"/>
    <mergeCell ref="O28:P28"/>
    <mergeCell ref="B29:K29"/>
    <mergeCell ref="L29:M29"/>
    <mergeCell ref="O29:P29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</mergeCells>
  <pageMargins left="0.7" right="0.7" top="0.75" bottom="0.75" header="0.3" footer="0.3"/>
  <pageSetup paperSize="9" scale="9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"/>
  <sheetViews>
    <sheetView topLeftCell="A22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8" ht="15.6" x14ac:dyDescent="0.3">
      <c r="O2" s="1"/>
      <c r="P2" s="1"/>
    </row>
    <row r="3" spans="1:18" ht="28.9" customHeight="1" x14ac:dyDescent="0.25">
      <c r="B3" s="27" t="s">
        <v>91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8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8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8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v>0</v>
      </c>
      <c r="P7" s="31"/>
    </row>
    <row r="8" spans="1:18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8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2.1150000000000002</v>
      </c>
      <c r="P9" s="11"/>
    </row>
    <row r="10" spans="1:18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8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172.55126916227482</v>
      </c>
      <c r="P11" s="29"/>
    </row>
    <row r="12" spans="1:18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255.91902834008098</v>
      </c>
      <c r="P12" s="17"/>
    </row>
    <row r="13" spans="1:18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(ком_пот)'!$W$83</f>
        <v>37826</v>
      </c>
      <c r="P13" s="19"/>
      <c r="R13" s="4"/>
    </row>
    <row r="14" spans="1:18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8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8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(ком_пот)'!$W$243</f>
        <v>3.0710283400809715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(ком_пот)'!$W$242</f>
        <v>0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252.84800000000001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252.84800000000001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0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0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/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/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/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/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/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/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38:K38"/>
    <mergeCell ref="L38:M38"/>
    <mergeCell ref="O38:P38"/>
    <mergeCell ref="D40:J40"/>
    <mergeCell ref="B36:K36"/>
    <mergeCell ref="L36:M36"/>
    <mergeCell ref="O36:P36"/>
    <mergeCell ref="B37:K37"/>
    <mergeCell ref="L37:M37"/>
    <mergeCell ref="O37:P37"/>
    <mergeCell ref="B34:K34"/>
    <mergeCell ref="L34:M34"/>
    <mergeCell ref="O34:P34"/>
    <mergeCell ref="B35:K35"/>
    <mergeCell ref="L35:M35"/>
    <mergeCell ref="O35:P35"/>
    <mergeCell ref="B32:K32"/>
    <mergeCell ref="L32:M32"/>
    <mergeCell ref="O32:P32"/>
    <mergeCell ref="B33:K33"/>
    <mergeCell ref="L33:M33"/>
    <mergeCell ref="O33:P33"/>
    <mergeCell ref="B30:K30"/>
    <mergeCell ref="L30:M30"/>
    <mergeCell ref="O30:P30"/>
    <mergeCell ref="B31:K31"/>
    <mergeCell ref="L31:M31"/>
    <mergeCell ref="O31:P31"/>
    <mergeCell ref="B28:K28"/>
    <mergeCell ref="L28:M28"/>
    <mergeCell ref="O28:P28"/>
    <mergeCell ref="B29:K29"/>
    <mergeCell ref="L29:M29"/>
    <mergeCell ref="O29:P29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</mergeCells>
  <pageMargins left="0.7" right="0.7" top="0.75" bottom="0.75" header="0.3" footer="0.3"/>
  <pageSetup paperSize="9" scale="9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22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89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v>1.7929999999999999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/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/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8879.8179999999993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/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/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v>0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(ком_пот)'!$W$61</f>
        <v>1397.8030000000001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7482.0149999999994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637.16399999999999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6327.9679999999998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516.88300000000004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/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/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204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250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64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328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328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378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241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6:K26"/>
    <mergeCell ref="L26:M26"/>
    <mergeCell ref="O26:P26"/>
    <mergeCell ref="B27:K27"/>
    <mergeCell ref="L27:M27"/>
    <mergeCell ref="O27:P27"/>
    <mergeCell ref="B28:K28"/>
    <mergeCell ref="L28:M28"/>
    <mergeCell ref="O28:P28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8:K38"/>
    <mergeCell ref="L38:M38"/>
    <mergeCell ref="O38:P38"/>
    <mergeCell ref="D40:J40"/>
    <mergeCell ref="B36:K36"/>
    <mergeCell ref="L36:M36"/>
    <mergeCell ref="O36:P36"/>
    <mergeCell ref="B37:K37"/>
    <mergeCell ref="L37:M37"/>
    <mergeCell ref="O37:P37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9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56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v>6.718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6.45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156.32377873211826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12151.837090802954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(ком_пот)'!$W$49</f>
        <v>1627184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(ком_пот)'!$W$117</f>
        <v>60.005346076199885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(ком_пот)'!$W$116</f>
        <v>4281.4957447267552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7810.3360000000002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495.63099999999997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6140.09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1174.615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212.5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620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770.5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1300.5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781.5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580.5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1272.5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358.5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366.5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455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B19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79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2956/1000</f>
        <v>2.956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13.05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32"/>
      <c r="P11" s="33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11735.995582986507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38"/>
      <c r="P13" s="3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0"/>
      <c r="P14" s="1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0"/>
      <c r="P15" s="1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(ком_пот)'!$W$462</f>
        <v>5.9238522856589686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(ком_пот)'!$W$461</f>
        <v>3662.6107307008479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8067.4609999999993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1188.711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6073.0649999999996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805.68499999999995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44.5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85.5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110.5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309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251.5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464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561.5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174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545.5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85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325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22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80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f>3991/1000</f>
        <v>3.9910000000000001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11.417999999999999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30"/>
      <c r="P11" s="31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15565.400731213995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/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/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(ком_пот)'!$W$477</f>
        <v>5.4661850414600739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(ком_пот)'!$W$476</f>
        <v>4443.9195461725367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20">
        <f>O19+O20+O21</f>
        <v>11116.014999999999</v>
      </c>
      <c r="P18" s="21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1482.684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8494.6939999999995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1138.6369999999999</v>
      </c>
      <c r="P21" s="21"/>
    </row>
    <row r="22" spans="1:16" ht="15.6" x14ac:dyDescent="0.3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20"/>
      <c r="P24" s="2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157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183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124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385.5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813.25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342.75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326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821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65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285.5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313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175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B22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81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6">
        <f>8383/1000</f>
        <v>8.3829999999999991</v>
      </c>
      <c r="P7" s="17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21.751999999999999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0"/>
      <c r="P11" s="11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26213.548524750979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/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/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(ком_пот)'!$W$492</f>
        <v>5.0782780347711896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(ком_пот)'!$W$491</f>
        <v>6522.6522467162085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20">
        <f>O19+O20+O21</f>
        <v>19685.817999999999</v>
      </c>
      <c r="P18" s="21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7141.1409999999996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8125.1170000000002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4419.5600000000004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>
        <v>26</v>
      </c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55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371.5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565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781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1534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622.5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658.5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1242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499.5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913.5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701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226.5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>
        <v>19</v>
      </c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>
        <v>168</v>
      </c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9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6">
        <f>3212/1000</f>
        <v>3.2120000000000002</v>
      </c>
      <c r="P7" s="17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10.875</v>
      </c>
      <c r="P9" s="11"/>
    </row>
    <row r="10" spans="1:16" ht="15.75" x14ac:dyDescent="0.25">
      <c r="A10" s="24" t="s">
        <v>43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0"/>
      <c r="P11" s="11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13452.412595689848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/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/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(ком_пот)'!$W$507</f>
        <v>5.2117916296380873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(ком_пот)'!$W$506</f>
        <v>4406.9038040602099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20">
        <f>O19+O20+O21</f>
        <v>9040.2970000000005</v>
      </c>
      <c r="P18" s="21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776.90700000000004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7854.1019999999999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409.28800000000001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70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302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318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173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543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700.75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47.5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305.25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532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>
        <v>220.5</v>
      </c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O33:P33"/>
    <mergeCell ref="B34:K34"/>
    <mergeCell ref="L34:M34"/>
    <mergeCell ref="O34:P34"/>
    <mergeCell ref="B31:K31"/>
    <mergeCell ref="L31:M31"/>
    <mergeCell ref="O32:P32"/>
    <mergeCell ref="B32:K32"/>
    <mergeCell ref="L32:M32"/>
    <mergeCell ref="D40:J40"/>
    <mergeCell ref="O31:P31"/>
    <mergeCell ref="B37:K37"/>
    <mergeCell ref="L37:M37"/>
    <mergeCell ref="O37:P37"/>
    <mergeCell ref="B38:K38"/>
    <mergeCell ref="L38:M38"/>
    <mergeCell ref="O38:P38"/>
    <mergeCell ref="B35:K35"/>
    <mergeCell ref="L35:M35"/>
    <mergeCell ref="O35:P35"/>
    <mergeCell ref="B36:K36"/>
    <mergeCell ref="L36:M36"/>
    <mergeCell ref="O36:P36"/>
    <mergeCell ref="B33:K33"/>
    <mergeCell ref="L33:M33"/>
  </mergeCells>
  <pageMargins left="0.7" right="0.7" top="0.75" bottom="0.75" header="0.3" footer="0.3"/>
  <pageSetup paperSize="9" scale="9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22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83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f>1857.5/1000</f>
        <v>1.8574999999999999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10.331</v>
      </c>
      <c r="P9" s="11"/>
    </row>
    <row r="10" spans="1:16" ht="15.75" x14ac:dyDescent="0.25">
      <c r="A10" s="24" t="s">
        <v>43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0"/>
      <c r="P11" s="11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5691.1570584176025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/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/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(ком_пот)'!$W$522</f>
        <v>5.2557618337942813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(ком_пот)'!$W$521</f>
        <v>1124.8522965838083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20">
        <f>O19+O20+O21</f>
        <v>4561.049</v>
      </c>
      <c r="P18" s="21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3409.6579999999999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1146.9880000000001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0">
        <v>4.4029999999999996</v>
      </c>
      <c r="P21" s="2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>
        <v>6</v>
      </c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11.75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73.5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181.25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82.25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410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184.5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265.25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105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162.5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108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203.5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64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6" zoomScaleNormal="100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84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v>4.5380000000000003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30">
        <v>0</v>
      </c>
      <c r="P8" s="3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30">
        <v>41.917000000000002</v>
      </c>
      <c r="P9" s="31"/>
    </row>
    <row r="10" spans="1:16" ht="15.75" x14ac:dyDescent="0.25">
      <c r="A10" s="24" t="s">
        <v>43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0"/>
      <c r="P11" s="11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O17+O18</f>
        <v>15200.440348876684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/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/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v>0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(ком_пот)'!$W$529</f>
        <v>7738.8993488766855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7461.5409999999993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2976.7469999999998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4398.8999999999996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85.894000000000005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>
        <v>0</v>
      </c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0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36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0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0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235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427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163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115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183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69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433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452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>
        <v>897</v>
      </c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>
        <v>1528</v>
      </c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38:K38"/>
    <mergeCell ref="L38:M38"/>
    <mergeCell ref="O38:P38"/>
    <mergeCell ref="D40:J40"/>
    <mergeCell ref="B36:K36"/>
    <mergeCell ref="L36:M36"/>
    <mergeCell ref="O36:P36"/>
    <mergeCell ref="B37:K37"/>
    <mergeCell ref="L37:M37"/>
    <mergeCell ref="O37:P37"/>
    <mergeCell ref="B34:K34"/>
    <mergeCell ref="L34:M34"/>
    <mergeCell ref="O34:P34"/>
    <mergeCell ref="B35:K35"/>
    <mergeCell ref="L35:M35"/>
    <mergeCell ref="O35:P35"/>
    <mergeCell ref="B32:K32"/>
    <mergeCell ref="L32:M32"/>
    <mergeCell ref="O32:P32"/>
    <mergeCell ref="B33:K33"/>
    <mergeCell ref="L33:M33"/>
    <mergeCell ref="O33:P33"/>
    <mergeCell ref="B30:K30"/>
    <mergeCell ref="L30:M30"/>
    <mergeCell ref="O30:P30"/>
    <mergeCell ref="B31:K31"/>
    <mergeCell ref="L31:M31"/>
    <mergeCell ref="O31:P31"/>
    <mergeCell ref="B28:K28"/>
    <mergeCell ref="L28:M28"/>
    <mergeCell ref="O28:P28"/>
    <mergeCell ref="B29:K29"/>
    <mergeCell ref="L29:M29"/>
    <mergeCell ref="O29:P29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</mergeCells>
  <pageMargins left="0.7" right="0.7" top="0.75" bottom="0.75" header="0.3" footer="0.3"/>
  <pageSetup paperSize="9" scale="9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opLeftCell="B25" zoomScaleNormal="100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  <col min="17" max="17" width="9.42578125" bestFit="1" customWidth="1"/>
  </cols>
  <sheetData>
    <row r="2" spans="1:17" ht="15.6" x14ac:dyDescent="0.3">
      <c r="O2" s="1"/>
      <c r="P2" s="1"/>
    </row>
    <row r="3" spans="1:17" ht="28.9" customHeight="1" x14ac:dyDescent="0.25">
      <c r="B3" s="27" t="s">
        <v>85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7" ht="15.75" x14ac:dyDescent="0.25">
      <c r="A5" s="24" t="s">
        <v>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7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f>'ТП 1'!O6:P6+'ТП 2'!O6:P6+'ТП 3'!O6:P6+'ТП 7'!O6:P6+'ТП 8'!O6:P6</f>
        <v>0</v>
      </c>
      <c r="P6" s="11"/>
    </row>
    <row r="7" spans="1:17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f>'ТП 1'!O7:P7+'ТП 2'!O7:P7+'ТП 3'!O7:P7+'ТП 7'!O7:P7+'ТП 8'!O7:P7</f>
        <v>20.399499999999996</v>
      </c>
      <c r="P7" s="23"/>
    </row>
    <row r="8" spans="1:17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30">
        <f>'ТП 1'!O8:P8+'ТП 2'!O8:P8+'ТП 3'!O8:P8+'ТП 7'!O8:P8+'ТП 8'!O8:P8</f>
        <v>0</v>
      </c>
      <c r="P8" s="31"/>
    </row>
    <row r="9" spans="1:17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30">
        <f>'ТП 1'!O9:P9+'ТП 2'!O9:P9+'ТП 3'!O9:P9+'ТП 7'!O9:P9+'ТП 8'!O9:P9</f>
        <v>67.426000000000002</v>
      </c>
      <c r="P9" s="31"/>
    </row>
    <row r="10" spans="1:17" ht="15.75" x14ac:dyDescent="0.25">
      <c r="A10" s="24" t="s">
        <v>41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7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0"/>
      <c r="P11" s="11"/>
    </row>
    <row r="12" spans="1:17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30">
        <f>'ТП 1'!O12:P12+'ТП 2'!O12:P12+'ТП 3'!O12:P12+'ТП 7'!O12:P12+'ТП 8'!O12:P12</f>
        <v>72658.51449305893</v>
      </c>
      <c r="P12" s="31"/>
      <c r="Q12" s="3"/>
    </row>
    <row r="13" spans="1:17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38"/>
      <c r="P13" s="39"/>
    </row>
    <row r="14" spans="1:17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0"/>
      <c r="P14" s="11"/>
    </row>
    <row r="15" spans="1:17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0"/>
      <c r="P15" s="11"/>
    </row>
    <row r="16" spans="1:17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30">
        <f>'ТП 1'!O16:P16+'ТП 2'!O16:P16+'ТП 3'!O16:P16+'ТП 7'!O16:P16+'ТП 8'!O16:P16</f>
        <v>26.935868825322601</v>
      </c>
      <c r="P16" s="31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30">
        <f>'ТП 1'!O17:P17+'ТП 2'!O17:P17+'ТП 3'!O17:P17+'ТП 7'!O17:P17+'ТП 8'!O17:P17</f>
        <v>20160.938624233611</v>
      </c>
      <c r="P17" s="31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30">
        <f>'ТП 1'!O18:P18+'ТП 2'!O18:P18+'ТП 3'!O18:P18+'ТП 7'!O18:P18+'ТП 8'!O18:P18</f>
        <v>52470.639999999992</v>
      </c>
      <c r="P18" s="31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30">
        <f>'ТП 1'!O19:P19+'ТП 2'!O19:P19+'ТП 3'!O19:P19+'ТП 7'!O19:P19+'ТП 8'!O19:P19</f>
        <v>13999.100999999999</v>
      </c>
      <c r="P19" s="3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30">
        <f>'ТП 1'!O20:P20+'ТП 2'!O20:P20+'ТП 3'!O20:P20+'ТП 7'!O20:P20+'ТП 8'!O20:P20</f>
        <v>31693.965999999997</v>
      </c>
      <c r="P20" s="3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30">
        <f>'ТП 1'!O21:P21+'ТП 2'!O21:P21+'ТП 3'!O21:P21+'ТП 7'!O21:P21+'ТП 8'!O21:P21</f>
        <v>6777.5730000000003</v>
      </c>
      <c r="P21" s="31"/>
    </row>
    <row r="22" spans="1:16" ht="15.75" x14ac:dyDescent="0.25">
      <c r="A22" s="24" t="s">
        <v>42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>
        <f>'ТП 1'!O24:P24+'ТП 2'!O24:P24+'ТП 3'!O24:P24+'ТП 7'!O24:P24+'ТП 8'!O24:P24</f>
        <v>32</v>
      </c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f>'ТП 1'!O25:P25+'ТП 2'!O25:P25+'ТП 3'!O25:P25+'ТП 7'!O25:P25+'ТП 8'!O25:P25</f>
        <v>223.75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f>'ТП 1'!O26:P26+'ТП 2'!O26:P26+'ТП 3'!O26:P26+'ТП 7'!O26:P26+'ТП 8'!O26:P26</f>
        <v>672.5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f>'ТП 1'!O27:P27+'ТП 2'!O27:P27+'ТП 3'!O27:P27+'ТП 7'!O27:P27+'ТП 8'!O27:P27</f>
        <v>1025.75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f>'ТП 1'!O28:P28+'ТП 2'!O28:P28+'ТП 3'!O28:P28+'ТП 7'!O28:P28+'ТП 8'!O28:P28</f>
        <v>1661.25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f>'ТП 1'!O29:P29+'ТП 2'!O29:P29+'ТП 3'!O29:P29+'ТП 7'!O29:P29+'ТП 8'!O29:P29</f>
        <v>3384.25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f>'ТП 1'!O30:P30+'ТП 2'!O30:P30+'ТП 3'!O30:P30+'ТП 7'!O30:P30+'ТП 8'!O30:P30</f>
        <v>1574.25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f>'ТП 1'!O31:P31+'ТП 2'!O31:P31+'ТП 3'!O31:P31+'ТП 7'!O31:P31+'ТП 8'!O31:P31</f>
        <v>2256.75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f>'ТП 1'!O32:P32+'ТП 2'!O32:P32+'ТП 3'!O32:P32+'ТП 7'!O32:P32+'ТП 8'!O32:P32</f>
        <v>3430.25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f>'ТП 1'!O33:P33+'ТП 2'!O33:P33+'ТП 3'!O33:P33+'ТП 7'!O33:P33+'ТП 8'!O33:P33</f>
        <v>948.5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f>'ТП 1'!O34:P34+'ТП 2'!O34:P34+'ТП 3'!O34:P34+'ТП 7'!O34:P34+'ТП 8'!O34:P34</f>
        <v>2157.75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f>'ТП 1'!O35:P35+'ТП 2'!O35:P35+'ТП 3'!O35:P35+'ТП 7'!O35:P35+'ТП 8'!O35:P35</f>
        <v>1834.5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f>'ТП 1'!O36:P36+'ТП 2'!O36:P36+'ТП 3'!O36:P36+'ТП 7'!O36:P36+'ТП 8'!O36:P36</f>
        <v>790.5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>
        <f>'ТП 1'!O37:P37+'ТП 2'!O37:P37+'ТП 3'!O37:P37+'ТП 7'!O37:P37+'ТП 8'!O37:P37</f>
        <v>239.5</v>
      </c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>
        <f>'ТП 1'!O38:P38+'ТП 2'!O38:P38+'ТП 3'!O38:P38+'ТП 7'!O38:P38+'ТП 8'!O38:P38</f>
        <v>168</v>
      </c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opLeftCell="A22" workbookViewId="0">
      <selection activeCell="D40" sqref="D40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  <col min="17" max="17" width="10.42578125" bestFit="1" customWidth="1"/>
    <col min="18" max="18" width="12.85546875" bestFit="1" customWidth="1"/>
  </cols>
  <sheetData>
    <row r="2" spans="1:18" ht="28.9" customHeight="1" x14ac:dyDescent="0.25">
      <c r="B2" s="27" t="s">
        <v>86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8" ht="15.75" x14ac:dyDescent="0.25">
      <c r="A4" s="24" t="s">
        <v>38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8" ht="34.15" customHeight="1" x14ac:dyDescent="0.25">
      <c r="A5" s="2" t="s">
        <v>1</v>
      </c>
      <c r="B5" s="13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0">
        <f>'Кот 1'!O6:P6+'Кот 2'!O6:P6+'Кот 3'!O6:P6+'Кот 4'!O6:P6+'Кот 5'!O6:P6+'Кот 6'!O6:P6+'Кот 7'!O5:P5+'Кот 9'!O6:P6+'Кот 10 '!O6:P6+'Кот 11'!O6:P6+'Кот 12'!O6:P6+'Кот 13'!O6:P6+'Кот 17'!O6:P6+'Кот 19'!O6:P6+'Кот 20'!O6:P6+'Кот 22'!O6:P6+'Кот 25'!O6:P6</f>
        <v>0</v>
      </c>
      <c r="P5" s="11"/>
    </row>
    <row r="6" spans="1:18" ht="13.15" customHeight="1" x14ac:dyDescent="0.25">
      <c r="A6" s="2" t="s">
        <v>3</v>
      </c>
      <c r="B6" s="13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22">
        <f>'Кот 1'!O7:P7+'Кот 2'!O7:P7+'Кот 3'!O7:P7+'Кот 4'!O7:P7+'Кот 5'!O7:P7+'Кот 6'!O7:P7+'Кот 7'!O6:P6+'Кот 9'!O7:P7+'Кот 10 '!O7:P7+'Кот 11'!O7:P7+'Кот 12'!O7:P7+'Кот 13'!O7:P7+'Кот 17'!O7:P7+'Кот 19'!O7:P7+'Кот 20'!O7:P7+'Кот 22'!O7:P7+'Кот 25'!O7:P7</f>
        <v>57.107700000000001</v>
      </c>
      <c r="P6" s="23"/>
    </row>
    <row r="7" spans="1:18" ht="29.45" customHeight="1" x14ac:dyDescent="0.25">
      <c r="A7" s="2" t="s">
        <v>5</v>
      </c>
      <c r="B7" s="13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0">
        <f>'Кот 1'!O8:P8+'Кот 2'!O8:P8+'Кот 3'!O8:P8+'Кот 4'!O8:P8+'Кот 5'!O8:P8+'Кот 6'!O8:P8+'Кот 7'!O7:P7+'Кот 9'!O8:P8+'Кот 10 '!O8:P8+'Кот 11'!O8:P8+'Кот 12'!O8:P8+'Кот 13'!O8:P8+'Кот 17'!O8:P8+'Кот 19'!O8:P8+'Кот 20'!O8:P8+'Кот 22'!O8:P8+'Кот 25'!O8:P8</f>
        <v>0</v>
      </c>
      <c r="P7" s="11"/>
    </row>
    <row r="8" spans="1:18" ht="15.75" x14ac:dyDescent="0.25">
      <c r="A8" s="2" t="s">
        <v>7</v>
      </c>
      <c r="B8" s="13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f>'Кот 28'!O9:P9+'Кот 1'!O9:P9+'Кот 2'!O9:P9+'Кот 3'!O9:P9+'Кот 4'!O9:P9+'Кот 5'!O9:P9+'Кот 6'!O9:P9+'Кот 7'!O8:P8+'Кот 9'!O9:P9+'Кот 10 '!O9:P9+'Кот 11'!O9:P9+'Кот 12'!O9:P9+'Кот 13'!O9:P9+'Кот 17'!O9:P9+'Кот 19'!O9:P9+'Кот 20'!O9:P9+'Кот 22'!O9:P9+'Кот 25'!O9:P9</f>
        <v>87.917000000000016</v>
      </c>
      <c r="P8" s="11"/>
    </row>
    <row r="9" spans="1:18" ht="15.75" x14ac:dyDescent="0.25">
      <c r="A9" s="24" t="s">
        <v>39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8" ht="31.15" customHeight="1" x14ac:dyDescent="0.25">
      <c r="A10" s="2" t="s">
        <v>9</v>
      </c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32">
        <f>O12/O11*(O13/7000)</f>
        <v>139.89080821887657</v>
      </c>
      <c r="P10" s="33"/>
    </row>
    <row r="11" spans="1:18" ht="15.75" x14ac:dyDescent="0.25">
      <c r="A11" s="2" t="s">
        <v>11</v>
      </c>
      <c r="B11" s="13" t="s">
        <v>12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30">
        <f>'Кот 28'!O12:P12+'Кот 1'!O12:P12+'Кот 2'!O12:P12+'Кот 3'!O12:P12+'Кот 4'!O12:P12+'Кот 5'!O12:P12+'Кот 6'!O12:P12+'Кот 7'!O11:P11+'Кот 9'!O12:P12+'Кот 10 '!O12:P12+'Кот 11'!O12:P12+'Кот 12'!O12:P12+'Кот 13'!O12:P12+'Кот 17'!O12:P12+'Кот 19'!O12:P12+'Кот 20'!O12:P12+'Кот 22'!O12:P12+'Кот 25'!O12:P12</f>
        <v>153180.10588587806</v>
      </c>
      <c r="P11" s="31"/>
      <c r="Q11" s="3"/>
      <c r="R11" s="3"/>
    </row>
    <row r="12" spans="1:18" ht="15.75" x14ac:dyDescent="0.25">
      <c r="A12" s="2" t="s">
        <v>13</v>
      </c>
      <c r="B12" s="13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8">
        <f>'Кот 28'!O13:P13+'Кот 1'!O13:P13+'Кот 2'!O13:P13+'Кот 3'!O13:P13+'Кот 4'!O13:P13+'Кот 5'!O13:P13+'Кот 6'!O13:P13+'Кот 7'!O12:P12+'Кот 9'!O13:P13+'Кот 11'!O13:P13+'Кот 12'!O13:P13+'Кот 13'!O13:P13+'Кот 17'!O13:P13+'Кот 19'!O13:P13+'Кот 20'!O13:P13+'Кот 22'!O13:P13+'Кот 25'!O13:P13</f>
        <v>18355289</v>
      </c>
      <c r="P12" s="19"/>
    </row>
    <row r="13" spans="1:18" ht="15.75" x14ac:dyDescent="0.25">
      <c r="A13" s="2" t="s">
        <v>15</v>
      </c>
      <c r="B13" s="13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0">
        <v>8172</v>
      </c>
      <c r="P13" s="11"/>
    </row>
    <row r="14" spans="1:18" ht="15.75" x14ac:dyDescent="0.25">
      <c r="A14" s="2" t="s">
        <v>17</v>
      </c>
      <c r="B14" s="13" t="s">
        <v>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0"/>
      <c r="P14" s="11"/>
    </row>
    <row r="15" spans="1:18" ht="15.75" x14ac:dyDescent="0.25">
      <c r="A15" s="2" t="s">
        <v>19</v>
      </c>
      <c r="B15" s="13" t="s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30">
        <f>'Кот 28'!O16:P16+'Кот 1'!O16:P16+'Кот 2'!O16:P16+'Кот 3'!O16:P16+'Кот 4'!O16:P16+'Кот 5'!O16:P16+'Кот 6'!O16:P16+'Кот 7'!O15:P15+'Кот 9'!O16:P16+'Кот 11'!O16:P16+'Кот 12'!O16:P16+'Кот 13'!O16:P16+'Кот 17'!O16:P16+'Кот 19'!O16:P16+'Кот 20'!O16:P16+'Кот 22'!O16:P16+'Кот 25'!O16:P16</f>
        <v>848.13602461917435</v>
      </c>
      <c r="P15" s="31"/>
    </row>
    <row r="16" spans="1:18" ht="15.75" x14ac:dyDescent="0.25">
      <c r="A16" s="2" t="s">
        <v>22</v>
      </c>
      <c r="B16" s="13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30">
        <f>'Кот 1'!O17:P17+'Кот 2'!O17:P17+'Кот 3'!O17:P17+'Кот 4'!O17:P17+'Кот 5'!O17:P17+'Кот 6'!O17:P17+'Кот 7'!O16:P16+'Кот 9'!O17:P17+'Кот 10 '!O17:P17+'Кот 11'!O17:P17+'Кот 12'!O17:P17+'Кот 13'!O17:P17+'Кот 17'!O17:P17+'Кот 19'!O17:P17+'Кот 20'!O17:P17+'Кот 22'!O17:P17+'Кот 25'!O17:P17</f>
        <v>36545.514861258853</v>
      </c>
      <c r="P16" s="31"/>
    </row>
    <row r="17" spans="1:18" ht="15.75" x14ac:dyDescent="0.25">
      <c r="A17" s="2" t="s">
        <v>20</v>
      </c>
      <c r="B17" s="13" t="s">
        <v>23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30">
        <f>'Кот 28'!O18:P18+'Кот 1'!O18:P18+'Кот 2'!O18:P18+'Кот 3'!O18:P18+'Кот 4'!O18:P18+'Кот 5'!O18:P18+'Кот 6'!O18:P18+'Кот 7'!O17:P17+'Кот 9'!O18:P18+'Кот 10 '!O18:P18++'Кот 11'!O18:P18+'Кот 12'!O18:P18+'Кот 13'!O18:P18+'Кот 17'!O18:P18+'Кот 19'!O18:P18+'Кот 20'!O18:P18+'Кот 22'!O18:P18+'Кот 25'!O18:P18</f>
        <v>115786.45500000002</v>
      </c>
      <c r="P17" s="31"/>
      <c r="R17" s="5"/>
    </row>
    <row r="18" spans="1:18" ht="15.75" x14ac:dyDescent="0.25">
      <c r="A18" s="2"/>
      <c r="B18" s="13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30">
        <f>'Кот 28'!O19:P19+'Кот 1'!O19:P19+'Кот 2'!O19:P19+'Кот 3'!O19:P19+'Кот 4'!O19:P19+'Кот 5'!O19:P19+'Кот 6'!O19:P19+'Кот 7'!O18:P18+'Кот 9'!O19:P19+'Кот 10 '!O19:P19+'Кот 11'!O19:P19+'Кот 12'!O19:P19+'Кот 13'!O19:P19+'Кот 17'!O19:P19+'Кот 19'!O19:P19+'Кот 20'!O19:P19+'Кот 22'!O19:P19+'Кот 25'!O19:P19</f>
        <v>48426.671999999999</v>
      </c>
      <c r="P18" s="31"/>
    </row>
    <row r="19" spans="1:18" ht="15.75" x14ac:dyDescent="0.25">
      <c r="A19" s="2"/>
      <c r="B19" s="13" t="s">
        <v>25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30">
        <f>'Кот 1'!O20:P20+'Кот 2'!O20:P20+'Кот 3'!O20:P20+'Кот 4'!O20:P20+'Кот 5'!O20:P20+'Кот 6'!O20:P20+'Кот 7'!O19:P19+'Кот 9'!O20:P20+'Кот 10 '!O20:P20+'Кот 11'!O20:P20+'Кот 12'!O20:P20+'Кот 13'!O20:P20+'Кот 17'!O20:P20+'Кот 19'!O20:P20+'Кот 20'!O20:P20+'Кот 22'!O20:P20+'Кот 25'!O20:P20</f>
        <v>54283.111000000004</v>
      </c>
      <c r="P19" s="31"/>
    </row>
    <row r="20" spans="1:18" ht="15.75" x14ac:dyDescent="0.25">
      <c r="A20" s="2"/>
      <c r="B20" s="13" t="s">
        <v>26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30">
        <f>'Кот 1'!O21:P21+'Кот 2'!O21:P21+'Кот 3'!O21:P21+'Кот 4'!O21:P21+'Кот 5'!O21:P21+'Кот 6'!O21:P21+'Кот 7'!O20:P20+'Кот 9'!O21:P21+'Кот 10 '!O21:P21++'Кот 11'!O21:P21+'Кот 12'!O21:P21+'Кот 13'!O21:P21+'Кот 17'!O21:P21+'Кот 19'!O21:P21+'Кот 20'!O21:P21+'Кот 22'!O21:P21+'Кот 25'!O21:P21</f>
        <v>13076.671999999997</v>
      </c>
      <c r="P20" s="31"/>
    </row>
    <row r="21" spans="1:18" ht="15.75" x14ac:dyDescent="0.25">
      <c r="A21" s="24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</row>
    <row r="22" spans="1:18" ht="30.6" customHeight="1" x14ac:dyDescent="0.25">
      <c r="A22" s="2"/>
      <c r="B22" s="10" t="s">
        <v>34</v>
      </c>
      <c r="C22" s="12"/>
      <c r="D22" s="12"/>
      <c r="E22" s="12"/>
      <c r="F22" s="12"/>
      <c r="G22" s="12"/>
      <c r="H22" s="12"/>
      <c r="I22" s="12"/>
      <c r="J22" s="12"/>
      <c r="K22" s="11"/>
      <c r="L22" s="6" t="s">
        <v>28</v>
      </c>
      <c r="M22" s="7"/>
      <c r="O22" s="10" t="s">
        <v>27</v>
      </c>
      <c r="P22" s="11"/>
    </row>
    <row r="23" spans="1:18" ht="15.6" x14ac:dyDescent="0.3">
      <c r="A23" s="2" t="s">
        <v>29</v>
      </c>
      <c r="B23" s="10"/>
      <c r="C23" s="12"/>
      <c r="D23" s="12"/>
      <c r="E23" s="12"/>
      <c r="F23" s="12"/>
      <c r="G23" s="12"/>
      <c r="H23" s="12"/>
      <c r="I23" s="12"/>
      <c r="J23" s="12"/>
      <c r="K23" s="11"/>
      <c r="L23" s="6">
        <f>15/1000</f>
        <v>1.4999999999999999E-2</v>
      </c>
      <c r="M23" s="7"/>
      <c r="O23" s="10">
        <f>'Кот 1'!O24:P24+'Кот 2'!O24:P24+'Кот 3'!O24:P24+'Кот 4'!O24:P24+'Кот 5'!O24:P24+'Кот 6'!O24:P24+'Кот 7'!O23:P23+'Кот 9'!O24:P24+'Кот 10 '!O24:P24+'Кот 11'!O24:P24+'Кот 12'!O24:P24+'Кот 13'!O24:P24+'Кот 17'!O24:P24+'Кот 19'!O24:P24+'Кот 20'!O24:P24+'Кот 22'!O24:P24+'Кот 25'!O24:P24</f>
        <v>123</v>
      </c>
      <c r="P23" s="11"/>
    </row>
    <row r="24" spans="1:18" ht="15.6" x14ac:dyDescent="0.3">
      <c r="A24" s="2" t="s">
        <v>30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20/1000</f>
        <v>0.02</v>
      </c>
      <c r="M24" s="7"/>
      <c r="O24" s="10">
        <f>'Кот 1'!O25:P25+'Кот 2'!O25:P25+'Кот 3'!O25:P25+'Кот 4'!O25:P25+'Кот 5'!O25:P25+'Кот 6'!O25:P25+'Кот 7'!O24:P24+'Кот 9'!O25:P25+'Кот 10 '!O25:P25+'Кот 11'!O25:P25+'Кот 12'!O25:P25+'Кот 13'!O25:P25+'Кот 17'!O25:P25+'Кот 19'!O25:P25+'Кот 20'!O25:P25+'Кот 22'!O25:P25+'Кот 25'!O25:P25</f>
        <v>512.75</v>
      </c>
      <c r="P24" s="11"/>
    </row>
    <row r="25" spans="1:18" ht="15.6" x14ac:dyDescent="0.3">
      <c r="A25" s="2" t="s">
        <v>31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25/1000</f>
        <v>2.5000000000000001E-2</v>
      </c>
      <c r="M25" s="7"/>
      <c r="O25" s="10">
        <f>'Кот 1'!O26:P26+'Кот 2'!O26:P26+'Кот 3'!O26:P26+'Кот 4'!O26:P26+'Кот 5'!O26:P26+'Кот 6'!O26:P26+'Кот 7'!O25:P25+'Кот 9'!O26:P26+'Кот 10 '!O26:P26+'Кот 11'!O26:P26+'Кот 12'!O26:P26+'Кот 13'!O26:P26+'Кот 17'!O26:P26+'Кот 19'!O26:P26+'Кот 20'!O26:P26+'Кот 22'!O26:P26+'Кот 25'!O26:P26</f>
        <v>1466.85</v>
      </c>
      <c r="P25" s="11"/>
    </row>
    <row r="26" spans="1:18" ht="15.6" x14ac:dyDescent="0.3">
      <c r="A26" s="2" t="s">
        <v>32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32/1000</f>
        <v>3.2000000000000001E-2</v>
      </c>
      <c r="M26" s="7"/>
      <c r="O26" s="10">
        <f>'Кот 1'!O27:P27+'Кот 2'!O27:P27+'Кот 3'!O27:P27+'Кот 4'!O27:P27+'Кот 5'!O27:P27+'Кот 6'!O27:P27+'Кот 7'!O26:P26+'Кот 9'!O27:P27+'Кот 10 '!O27:P27+'Кот 11'!O27:P27+'Кот 12'!O27:P27+'Кот 13'!O27:P27+'Кот 17'!O27:P27+'Кот 19'!O27:P27+'Кот 20'!O27:P27+'Кот 22'!O27:P27+'Кот 25'!O27:P27</f>
        <v>3040.05</v>
      </c>
      <c r="P26" s="11"/>
    </row>
    <row r="27" spans="1:18" ht="15.6" x14ac:dyDescent="0.3">
      <c r="A27" s="2" t="s">
        <v>33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45/1000</f>
        <v>4.4999999999999998E-2</v>
      </c>
      <c r="M27" s="7"/>
      <c r="O27" s="10">
        <f>'Кот 1'!O28:P28+'Кот 2'!O28:P28+'Кот 3'!O28:P28+'Кот 4'!O28:P28+'Кот 5'!O28:P28+'Кот 6'!O28:P28+'Кот 7'!O27:P27+'Кот 9'!O28:P28+'Кот 10 '!O28:P28+'Кот 11'!O28:P28+'Кот 12'!O28:P28+'Кот 13'!O28:P28+'Кот 17'!O28:P28+'Кот 19'!O28:P28+'Кот 20'!O28:P28+'Кот 22'!O28:P28+'Кот 25'!O28:P28</f>
        <v>5310.65</v>
      </c>
      <c r="P27" s="11"/>
    </row>
    <row r="28" spans="1:18" ht="15.6" x14ac:dyDescent="0.3">
      <c r="A28" s="2" t="s">
        <v>44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57/1000</f>
        <v>5.7000000000000002E-2</v>
      </c>
      <c r="M28" s="7"/>
      <c r="O28" s="10">
        <f>'Кот 1'!O29:P29+'Кот 2'!O29:P29+'Кот 3'!O29:P29+'Кот 4'!O29:P29+'Кот 5'!O29:P29+'Кот 6'!O29:P29+'Кот 7'!O28:P28+'Кот 9'!O29:P29+'Кот 10 '!O29:P29+'Кот 11'!O29:P29+'Кот 12'!O29:P29+'Кот 13'!O29:P29+'Кот 17'!O29:P29+'Кот 19'!O29:P29+'Кот 20'!O29:P29+'Кот 22'!O29:P29+'Кот 25'!O29:P29</f>
        <v>10373.299999999999</v>
      </c>
      <c r="P28" s="11"/>
    </row>
    <row r="29" spans="1:18" ht="15.6" x14ac:dyDescent="0.3">
      <c r="A29" s="2" t="s">
        <v>45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76/1000</f>
        <v>7.5999999999999998E-2</v>
      </c>
      <c r="M29" s="7"/>
      <c r="O29" s="10">
        <f>'Кот 1'!O30:P30+'Кот 2'!O30:P30+'Кот 3'!O30:P30+'Кот 4'!O30:P30+'Кот 5'!O30:P30+'Кот 6'!O30:P30+'Кот 7'!O29:P29+'Кот 9'!O30:P30+'Кот 10 '!O30:P30+'Кот 11'!O30:P30+'Кот 12'!O30:P30+'Кот 13'!O30:P30+'Кот 17'!O30:P30+'Кот 19'!O30:P30+'Кот 20'!O30:P30+'Кот 22'!O30:P30+'Кот 25'!O30:P30</f>
        <v>6971.8</v>
      </c>
      <c r="P29" s="11"/>
    </row>
    <row r="30" spans="1:18" ht="15.6" x14ac:dyDescent="0.3">
      <c r="A30" s="2" t="s">
        <v>46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89/1000</f>
        <v>8.8999999999999996E-2</v>
      </c>
      <c r="M30" s="7"/>
      <c r="O30" s="10">
        <f>'Кот 1'!O31:P31+'Кот 2'!O31:P31+'Кот 3'!O31:P31+'Кот 4'!O31:P31+'Кот 5'!O31:P31+'Кот 6'!O31:P31+'Кот 7'!O30:P30+'Кот 9'!O31:P31+'Кот 10 '!O31:P31+'Кот 11'!O31:P31+'Кот 12'!O31:P31+'Кот 13'!O31:P31+'Кот 17'!O31:P31+'Кот 19'!O31:P31+'Кот 20'!O31:P31+'Кот 22'!O31:P31+'Кот 25'!O31:P31</f>
        <v>7061</v>
      </c>
      <c r="P30" s="11"/>
    </row>
    <row r="31" spans="1:18" ht="15.6" x14ac:dyDescent="0.3">
      <c r="A31" s="2" t="s">
        <v>47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108/1000</f>
        <v>0.108</v>
      </c>
      <c r="M31" s="7"/>
      <c r="O31" s="10">
        <f>'Кот 1'!O32:P32+'Кот 2'!O32:P32+'Кот 3'!O32:P32+'Кот 4'!O32:P32+'Кот 5'!O32:P32+'Кот 6'!O32:P32+'Кот 7'!O31:P31+'Кот 9'!O32:P32+'Кот 10 '!O32:P32+'Кот 11'!O32:P32+'Кот 12'!O32:P32+'Кот 13'!O32:P32+'Кот 17'!O32:P32+'Кот 19'!O32:P32+'Кот 20'!O32:P32+'Кот 22'!O32:P32+'Кот 25'!O32:P32</f>
        <v>9302.0499999999993</v>
      </c>
      <c r="P31" s="11"/>
    </row>
    <row r="32" spans="1:18" ht="15.6" x14ac:dyDescent="0.3">
      <c r="A32" s="2" t="s">
        <v>48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125/1000</f>
        <v>0.125</v>
      </c>
      <c r="M32" s="7"/>
      <c r="O32" s="10">
        <f>'Кот 1'!O33:P33+'Кот 2'!O33:P33+'Кот 3'!O33:P33+'Кот 4'!O33:P33+'Кот 5'!O33:P33+'Кот 6'!O33:P33+'Кот 7'!O32:P32+'Кот 9'!O33:P33+'Кот 10 '!O33:P33+'Кот 11'!O33:P33+'Кот 12'!O33:P33+'Кот 13'!O33:P33+'Кот 17'!O33:P33+'Кот 19'!O33:P33+'Кот 20'!O33:P33+'Кот 22'!O33:P33+'Кот 25'!O33:P33</f>
        <v>2558.25</v>
      </c>
      <c r="P32" s="11"/>
    </row>
    <row r="33" spans="1:16" ht="15.6" x14ac:dyDescent="0.3">
      <c r="A33" s="2" t="s">
        <v>49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159/1000</f>
        <v>0.159</v>
      </c>
      <c r="M33" s="7"/>
      <c r="O33" s="10">
        <f>'Кот 1'!O34:P34+'Кот 2'!O34:P34+'Кот 3'!O34:P34+'Кот 4'!O34:P34+'Кот 5'!O34:P34+'Кот 6'!O34:P34+'Кот 7'!O33:P33+'Кот 9'!O34:P34+'Кот 10 '!O34:P34+'Кот 11'!O34:P34+'Кот 12'!O34:P34+'Кот 13'!O34:P34+'Кот 17'!O34:P34+'Кот 19'!O34:P34+'Кот 20'!O34:P34+'Кот 22'!O34:P34+'Кот 25'!O34:P34</f>
        <v>4325</v>
      </c>
      <c r="P33" s="11"/>
    </row>
    <row r="34" spans="1:16" ht="15.6" x14ac:dyDescent="0.3">
      <c r="A34" s="2" t="s">
        <v>50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219/1000</f>
        <v>0.219</v>
      </c>
      <c r="M34" s="7"/>
      <c r="O34" s="10">
        <f>'Кот 1'!O35:P35+'Кот 2'!O35:P35+'Кот 3'!O35:P35+'Кот 4'!O35:P35+'Кот 5'!O35:P35+'Кот 6'!O35:P35+'Кот 7'!O34:P34+'Кот 9'!O35:P35+'Кот 10 '!O35:P35+'Кот 11'!O35:P35+'Кот 12'!O35:P35+'Кот 13'!O35:P35+'Кот 17'!O35:P35+'Кот 19'!O35:P35+'Кот 20'!O35:P35+'Кот 22'!O35:P35+'Кот 25'!O35:P35</f>
        <v>4542.7</v>
      </c>
      <c r="P34" s="11"/>
    </row>
    <row r="35" spans="1:16" ht="15.6" x14ac:dyDescent="0.3">
      <c r="A35" s="2" t="s">
        <v>51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273/1000</f>
        <v>0.27300000000000002</v>
      </c>
      <c r="M35" s="7"/>
      <c r="O35" s="10">
        <f>'Кот 1'!O36:P36+'Кот 2'!O36:P36+'Кот 3'!O36:P36+'Кот 4'!O36:P36+'Кот 5'!O36:P36+'Кот 6'!O36:P36+'Кот 7'!O35:P35+'Кот 9'!O36:P36+'Кот 10 '!O36:P36+'Кот 11'!O36:P36+'Кот 12'!O36:P36+'Кот 13'!O36:P36+'Кот 17'!O36:P36+'Кот 19'!O36:P36+'Кот 20'!O36:P36+'Кот 22'!O36:P36+'Кот 25'!O36:P36</f>
        <v>1065.3</v>
      </c>
      <c r="P35" s="11"/>
    </row>
    <row r="36" spans="1:16" ht="15.6" x14ac:dyDescent="0.3">
      <c r="A36" s="2" t="s">
        <v>52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325/1000</f>
        <v>0.32500000000000001</v>
      </c>
      <c r="M36" s="7"/>
      <c r="O36" s="10">
        <f>'Кот 1'!O37:P37+'Кот 2'!O37:P37+'Кот 3'!O37:P37+'Кот 4'!O37:P37+'Кот 5'!O37:P37+'Кот 6'!O37:P37+'Кот 7'!O36:P36+'Кот 9'!O37:P37+'Кот 11'!O37:P37+'Кот 12'!O37:P37+'Кот 13'!O37:P37+'Кот 17'!O37:P37+'Кот 19'!O37:P37+'Кот 20'!O37:P37+'Кот 22'!O37:P37+'Кот 25'!O37:P37</f>
        <v>408</v>
      </c>
      <c r="P36" s="11"/>
    </row>
    <row r="37" spans="1:16" ht="15.6" x14ac:dyDescent="0.3">
      <c r="A37" s="2" t="s">
        <v>53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426/1000</f>
        <v>0.42599999999999999</v>
      </c>
      <c r="M37" s="7"/>
      <c r="O37" s="10">
        <f>'Кот 1'!O38:P38+'Кот 2'!O38:P38+'Кот 3'!O38:P38+'Кот 4'!O38:P38+'Кот 5'!O38:P38+'Кот 6'!O38:P38+'Кот 7'!O37:P37+'Кот 9'!O38:P38+'Кот 11'!O38:P38+'Кот 12'!O38:P38+'Кот 13'!O38:P38+'Кот 17'!O38:P38+'Кот 19'!O38:P38+'Кот 20'!O38:P38+'Кот 22'!O38:P38+'Кот 25'!O38:P38</f>
        <v>47</v>
      </c>
      <c r="P37" s="11"/>
    </row>
    <row r="39" spans="1:16" ht="14.45" x14ac:dyDescent="0.3">
      <c r="D39" s="8"/>
      <c r="E39" s="9"/>
      <c r="F39" s="9"/>
      <c r="G39" s="9"/>
      <c r="H39" s="9"/>
      <c r="I39" s="9"/>
      <c r="J39" s="9"/>
    </row>
  </sheetData>
  <mergeCells count="83">
    <mergeCell ref="B27:K27"/>
    <mergeCell ref="L27:M27"/>
    <mergeCell ref="O27:P27"/>
    <mergeCell ref="B25:K25"/>
    <mergeCell ref="L25:M25"/>
    <mergeCell ref="O25:P25"/>
    <mergeCell ref="B26:K26"/>
    <mergeCell ref="L26:M26"/>
    <mergeCell ref="O26:P26"/>
    <mergeCell ref="B23:K23"/>
    <mergeCell ref="L23:M23"/>
    <mergeCell ref="O23:P23"/>
    <mergeCell ref="B24:K24"/>
    <mergeCell ref="L24:M24"/>
    <mergeCell ref="O24:P24"/>
    <mergeCell ref="B20:N20"/>
    <mergeCell ref="O20:P20"/>
    <mergeCell ref="A21:P21"/>
    <mergeCell ref="B22:K22"/>
    <mergeCell ref="L22:M22"/>
    <mergeCell ref="O22:P22"/>
    <mergeCell ref="B17:N17"/>
    <mergeCell ref="O17:P17"/>
    <mergeCell ref="B18:N18"/>
    <mergeCell ref="O18:P18"/>
    <mergeCell ref="B19:N19"/>
    <mergeCell ref="O19:P19"/>
    <mergeCell ref="B14:N14"/>
    <mergeCell ref="O14:P14"/>
    <mergeCell ref="B15:N15"/>
    <mergeCell ref="O15:P15"/>
    <mergeCell ref="B16:N16"/>
    <mergeCell ref="O16:P16"/>
    <mergeCell ref="B11:N11"/>
    <mergeCell ref="O11:P11"/>
    <mergeCell ref="B12:N12"/>
    <mergeCell ref="O12:P12"/>
    <mergeCell ref="B13:N13"/>
    <mergeCell ref="O13:P13"/>
    <mergeCell ref="B10:N10"/>
    <mergeCell ref="O10:P10"/>
    <mergeCell ref="B2:N2"/>
    <mergeCell ref="A4:P4"/>
    <mergeCell ref="B5:N5"/>
    <mergeCell ref="O5:P5"/>
    <mergeCell ref="B6:N6"/>
    <mergeCell ref="O6:P6"/>
    <mergeCell ref="B7:N7"/>
    <mergeCell ref="O7:P7"/>
    <mergeCell ref="B8:N8"/>
    <mergeCell ref="O8:P8"/>
    <mergeCell ref="A9:P9"/>
    <mergeCell ref="B28:K28"/>
    <mergeCell ref="L28:M28"/>
    <mergeCell ref="O28:P28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D39:J39"/>
    <mergeCell ref="B36:K36"/>
    <mergeCell ref="L36:M36"/>
    <mergeCell ref="O36:P36"/>
    <mergeCell ref="B37:K37"/>
    <mergeCell ref="L37:M37"/>
    <mergeCell ref="O37:P37"/>
  </mergeCells>
  <pageMargins left="0.7" right="0.7" top="0.75" bottom="0.75" header="0.3" footer="0.3"/>
  <pageSetup paperSize="9" scale="9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abSelected="1" topLeftCell="A19" zoomScaleNormal="100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7" ht="15.6" x14ac:dyDescent="0.3">
      <c r="O2" s="1"/>
      <c r="P2" s="1"/>
    </row>
    <row r="3" spans="1:17" ht="28.9" customHeight="1" x14ac:dyDescent="0.25">
      <c r="B3" s="27" t="s">
        <v>87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7" ht="15.75" x14ac:dyDescent="0.25">
      <c r="A5" s="24" t="s">
        <v>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7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f>'Кот 8'!O6:P6+'Кот 14'!O6:P6+'Кот 15 '!O6:P6+'Кот 16'!O6:P6+'Кот 18'!O6:P6+'Кот 21'!O6:P6+'Кот 23'!O6:P6+'Кот 24'!O6:P6</f>
        <v>0</v>
      </c>
      <c r="P6" s="11"/>
    </row>
    <row r="7" spans="1:17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f>'Кот 8'!O7:P7+'Кот 14'!O7:P7+'Кот 15 '!O7:P7+'Кот 16'!O7:P7+'Кот 18'!O7:P7+'Кот 21'!O7:P7+'Кот 23'!O7:P7+'Кот 24'!O7:P7+'Кот 26'!O7:P7+'Кот 27'!O7:P7+'Кот ЗЖБИ'!O7:P7</f>
        <v>8.1809999999999992</v>
      </c>
      <c r="P7" s="23"/>
    </row>
    <row r="8" spans="1:17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f>'Кот 8'!O8:P8+'Кот 14'!O8:P8+'Кот 15 '!O8:P8+'Кот 16'!O8:P8+'Кот 18'!O8:P8+'Кот 21'!O8:P8+'Кот 23'!O8:P8+'Кот 24'!O8:P8</f>
        <v>0</v>
      </c>
      <c r="P8" s="11"/>
    </row>
    <row r="9" spans="1:17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22">
        <f>'Кот 8'!O9:P9+'Кот 14'!O9:P9+'Кот 15 '!O9:P9+'Кот 16'!O9:P9+'Кот 18'!O9:P9+'Кот 21'!O9:P9+'Кот 23'!O9:P9+'Кот 24'!O9:P9+'Кот 26'!O9:P9+'Кот 27'!O9:P9</f>
        <v>15.704000000000001</v>
      </c>
      <c r="P9" s="23"/>
    </row>
    <row r="10" spans="1:17" ht="15.75" x14ac:dyDescent="0.25">
      <c r="A10" s="24" t="s">
        <v>41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7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32">
        <f>O13/O12*(O14/7000)*1000</f>
        <v>171.34815968275072</v>
      </c>
      <c r="P11" s="33"/>
    </row>
    <row r="12" spans="1:17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30">
        <f>'Кот 8'!O12:P12+'Кот 14'!O12:P12+'Кот 15 '!O12:P12+'Кот 16'!O12:P12+'Кот 18'!O12:P12+'Кот 21'!O12:P12+'Кот 23'!O12:P12+'Кот 24'!O12:P12+'Кот 26'!O12:P12+'Кот 27'!O12:P12+'Кот ЗЖБИ'!O12:P12</f>
        <v>16874.023072983517</v>
      </c>
      <c r="P12" s="31"/>
      <c r="Q12" s="3"/>
    </row>
    <row r="13" spans="1:17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32">
        <f>'Кот 8'!O13:P13+'Кот 14'!O13:P13+'Кот 15 '!O13:P13+'Кот 16'!O13:P13+'Кот 18'!O13:P13+'Кот 21'!O13:P13+'Кот 23'!O13:P13+'Кот 24'!O13:P13+'Кот 26'!O13:P13+'Кот 27'!O13:P13</f>
        <v>3794.3999999999996</v>
      </c>
      <c r="P13" s="33"/>
    </row>
    <row r="14" spans="1:17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0">
        <v>5334</v>
      </c>
      <c r="P14" s="11"/>
    </row>
    <row r="15" spans="1:17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0"/>
      <c r="P15" s="11"/>
    </row>
    <row r="16" spans="1:17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30">
        <f>'Кот 8'!O16:P16+'Кот 14'!O16:P16+'Кот 15 '!O16:P16+'Кот 16'!O16:P16+'Кот 18'!O16:P16+'Кот 21'!O16:P16+'Кот 23'!O16:P16+'Кот 24'!O16:P16+'Кот 26'!O16:P16+'Кот 27'!O16:P16</f>
        <v>281.00693778476023</v>
      </c>
      <c r="P16" s="31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30">
        <f>'Кот 8'!O17:P17+'Кот 14'!O17:P17+'Кот 15 '!O17:P17+'Кот 16'!O17:P17+'Кот 18'!O17:P17+'Кот 21'!O17:P17+'Кот 23'!O17:P17+'Кот 24'!O17:P17+'Кот 26'!O17:P17+'Кот 27'!O17:P17+'Кот ЗЖБИ'!O17:P17</f>
        <v>2805.4401351987563</v>
      </c>
      <c r="P17" s="31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30">
        <f>'Кот 8'!O18:P18+'Кот 14'!O18:P18+'Кот 15 '!O18:P18+'Кот 16'!O18:P18+'Кот 18'!O18:P18+'Кот 21'!O18:P18+'Кот 23'!O18:P18+'Кот 24'!O18:P18+'Кот 26'!O18:P18+'Кот 27'!O18:P18+'Кот ЗЖБИ'!O18:P18</f>
        <v>13787.576000000001</v>
      </c>
      <c r="P18" s="31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30">
        <f>'Кот 8'!O19:P19+'Кот 14'!O19:P19+'Кот 15 '!O19:P19+'Кот 16'!O19:P19+'Кот 18'!O19:P19+'Кот 21'!O19:P19+'Кот 23'!O19:P19+'Кот 24'!O19:P19+'Кот 26'!O19:P19+'Кот 27'!O19:P19+'Кот ЗЖБИ'!O19:P19</f>
        <v>3466.3100000000004</v>
      </c>
      <c r="P19" s="3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30">
        <f>'Кот 8'!O20:P20+'Кот 14'!O20:P20+'Кот 15 '!O20:P20+'Кот 16'!O20:P20+'Кот 18'!O20:P20+'Кот 21'!O20:P20+'Кот 23'!O20:P20+'Кот 24'!O20:P20+'Кот 26'!O20:P20+'Кот 27'!O20:P20+'Кот ЗЖБИ'!O20:P20</f>
        <v>9037.875</v>
      </c>
      <c r="P20" s="3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30">
        <f>'Кот 8'!O21:P21+'Кот 14'!O21:P21+'Кот 15 '!O21:P21+'Кот 16'!O21:P21+'Кот 18'!O21:P21+'Кот 21'!O21:P21+'Кот 23'!O21:P21+'Кот 24'!O21:P21+'Кот 26'!O21:P21+'Кот 27'!O21:P21+'Кот ЗЖБИ'!O21:P21</f>
        <v>1283.3910000000001</v>
      </c>
      <c r="P21" s="31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38">
        <f>'Кот 8'!O24:P24+'Кот 14'!O24:P24+'Кот 15 '!O24:P24+'Кот 16'!O24:P24+'Кот 18'!O24:P24+'Кот 21'!O24:P24+'Кот 23'!O24:P24+'Кот 24'!O24:P24+'Кот 26'!O24:P24+'Кот 27'!O24:P24</f>
        <v>0</v>
      </c>
      <c r="P24" s="39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38">
        <f>'Кот 8'!O25:P25+'Кот 14'!O25:P25+'Кот 15 '!O25:P25+'Кот 16'!O25:P25+'Кот 18'!O25:P25+'Кот 21'!O25:P25+'Кот 23'!O25:P25+'Кот 24'!O25:P25+'Кот 26'!O25:P25+'Кот 27'!O25:P25</f>
        <v>0</v>
      </c>
      <c r="P25" s="39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38">
        <f>'Кот 8'!O26:P26+'Кот 14'!O26:P26+'Кот 15 '!O26:P26+'Кот 16'!O26:P26+'Кот 18'!O26:P26+'Кот 21'!O26:P26+'Кот 23'!O26:P26+'Кот 24'!O26:P26+'Кот 26'!O26:P26+'Кот 27'!O26:P26</f>
        <v>6</v>
      </c>
      <c r="P26" s="39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38">
        <f>'Кот 8'!O27:P27+'Кот 14'!O27:P27+'Кот 15 '!O27:P27+'Кот 16'!O27:P27+'Кот 18'!O27:P27+'Кот 21'!O27:P27+'Кот 23'!O27:P27+'Кот 24'!O27:P27+'Кот 26'!O27:P27+'Кот 27'!O27:P27</f>
        <v>457.5</v>
      </c>
      <c r="P27" s="39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38">
        <f>'Кот 8'!O28:P28+'Кот 14'!O28:P28+'Кот 15 '!O28:P28+'Кот 16'!O28:P28+'Кот 18'!O28:P28+'Кот 21'!O28:P28+'Кот 23'!O28:P28+'Кот 24'!O28:P28+'Кот 26'!O28:P28+'Кот 27'!O28:P28</f>
        <v>593</v>
      </c>
      <c r="P28" s="39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38">
        <f>'Кот 8'!O29:P29+'Кот 14'!O29:P29+'Кот 15 '!O29:P29+'Кот 16'!O29:P29+'Кот 18'!O29:P29+'Кот 21'!O29:P29+'Кот 23'!O29:P29+'Кот 24'!O29:P29+'Кот 26'!O29:P29+'Кот 27'!O29:P29+'Кот ЗЖБИ'!O29:P29</f>
        <v>1976</v>
      </c>
      <c r="P29" s="39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38">
        <f>'Кот 8'!O30:P30+'Кот 14'!O30:P30+'Кот 15 '!O30:P30+'Кот 16'!O30:P30+'Кот 18'!O30:P30+'Кот 21'!O30:P30+'Кот 23'!O30:P30+'Кот 24'!O30:P30+'Кот 26'!O30:P30+'Кот 27'!O30:P30+'Кот ЗЖБИ'!O30:P30</f>
        <v>1437.5</v>
      </c>
      <c r="P30" s="39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38">
        <f>'Кот 8'!O31:P31+'Кот 14'!O31:P31+'Кот 15 '!O31:P31+'Кот 16'!O31:P31+'Кот 18'!O31:P31+'Кот 21'!O31:P31+'Кот 23'!O31:P31+'Кот 24'!O31:P31+'Кот 26'!O31:P31+'Кот 27'!O31:P31+'Кот ЗЖБИ'!O31:P31</f>
        <v>379.5</v>
      </c>
      <c r="P31" s="39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38">
        <f>'Кот 8'!O32:P32+'Кот 14'!O32:P32+'Кот 15 '!O32:P32+'Кот 16'!O32:P32+'Кот 18'!O32:P32+'Кот 21'!O32:P32+'Кот 23'!O32:P32+'Кот 24'!O32:P32+'Кот 26'!O32:P32+'Кот 27'!O32:P32+'Кот ЗЖБИ'!O32:P32</f>
        <v>1598</v>
      </c>
      <c r="P32" s="39"/>
    </row>
    <row r="33" spans="1:17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38">
        <f>'Кот 8'!O33:P33+'Кот 14'!O33:P33+'Кот 15 '!O33:P33+'Кот 16'!O33:P33+'Кот 18'!O33:P33+'Кот 21'!O33:P33+'Кот 23'!O33:P33+'Кот 24'!O33:P33+'Кот 26'!O33:P33+'Кот 27'!O33:P33+'Кот ЗЖБИ'!O33:P33</f>
        <v>419</v>
      </c>
      <c r="P33" s="39"/>
    </row>
    <row r="34" spans="1:17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38">
        <f>'Кот 8'!O34:P34+'Кот 14'!O34:P34+'Кот 15 '!O34:P34+'Кот 16'!O34:P34+'Кот 18'!O34:P34+'Кот 21'!O34:P34+'Кот 23'!O34:P34+'Кот 24'!O34:P34+'Кот 26'!O34:P34+'Кот 27'!O34:P34+'Кот ЗЖБИ'!O34:P34</f>
        <v>890.5</v>
      </c>
      <c r="P34" s="39"/>
    </row>
    <row r="35" spans="1:17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38">
        <f>'Кот 8'!O35:P35+'Кот 14'!O35:P35+'Кот 15 '!O35:P35+'Кот 16'!O35:P35+'Кот 18'!O35:P35+'Кот 21'!O35:P35+'Кот 23'!O35:P35+'Кот 24'!O35:P35+'Кот 26'!O35:P35+'Кот 27'!O35:P35+'Кот ЗЖБИ'!O35:P35</f>
        <v>424</v>
      </c>
      <c r="P35" s="39"/>
    </row>
    <row r="36" spans="1:17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38">
        <f>'Кот 8'!O36:P36+'Кот 14'!O36:P36+'Кот 15 '!O36:P36+'Кот 16'!O36:P36+'Кот 18'!O36:P36+'Кот 21'!O36:P36+'Кот 23'!O36:P36+'Кот 24'!O36:P36+'Кот 26'!O36:P36+'Кот 27'!O36:P36</f>
        <v>0</v>
      </c>
      <c r="P36" s="39"/>
    </row>
    <row r="37" spans="1:17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38">
        <f>'Кот 8'!O37:P37+'Кот 14'!O37:P37+'Кот 15 '!O37:P37+'Кот 16'!O37:P37+'Кот 18'!O37:P37+'Кот 21'!O37:P37+'Кот 23'!O37:P37+'Кот 24'!O37:P37+'Кот 26'!O37:P37+'Кот 27'!O37:P37</f>
        <v>0</v>
      </c>
      <c r="P37" s="39"/>
      <c r="Q37" s="4"/>
    </row>
    <row r="38" spans="1:17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38">
        <f>'Кот 8'!O38:P38+'Кот 14'!O38:P38+'Кот 15 '!O38:P38+'Кот 16'!O38:P38+'Кот 18'!O38:P38+'Кот 21'!O38:P38+'Кот 23'!O38:P38+'Кот 24'!O38:P38+'Кот 26'!O38:P38+'Кот 27'!O38:P38</f>
        <v>0</v>
      </c>
      <c r="P38" s="39"/>
    </row>
    <row r="40" spans="1:17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57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7850/1000</f>
        <v>7.85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15.48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153.10439042164938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27943.671781738474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(ком_пот)'!$W$52</f>
        <v>3664720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(ком_пот)'!$W$130</f>
        <v>123.04349880413089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(ком_пот)'!$W$129</f>
        <v>5524.5862829343423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22296.042000000001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7824.098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10287.096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4184.848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72.5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197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552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432.5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1624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849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1030.5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832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551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574.5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757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269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>
        <v>109</v>
      </c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7814/1000</f>
        <v>7.8140000000000001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17.024999999999999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142.74807992667198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28160.767742980515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(ком_пот)'!$W$55</f>
        <v>3443376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(ком_пот)'!$W$143</f>
        <v>150.87760429580737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(ком_пот)'!$W$142</f>
        <v>6769.2691386847091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21240.620999999999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6737.9189999999999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10955.19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3547.5120000000002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>
        <v>4</v>
      </c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2.5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110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352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906.25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1076.75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630.5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1043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1550.5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/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710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855.5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287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>
        <v>239</v>
      </c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>
        <v>47</v>
      </c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B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59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2">
        <f>3648.7/1000</f>
        <v>3.6486999999999998</v>
      </c>
      <c r="P7" s="23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7.74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153.29737631008189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11994.639056467196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(ком_пот)'!$W$58</f>
        <v>1575040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(ком_пот)'!$W$156</f>
        <v>81.4884254730853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(ком_пот)'!$W$155</f>
        <v>1973.7736309941097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9939.3770000000004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2832.2429999999999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6493.8760000000002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613.25800000000004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8.5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12.5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124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139.5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317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544.25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644.29999999999995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748.6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420.55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163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486.2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40.299999999999997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B16" workbookViewId="0">
      <selection activeCell="D40" sqref="D40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1" spans="1:16" ht="15.6" x14ac:dyDescent="0.3">
      <c r="O1" s="1"/>
      <c r="P1" s="1"/>
    </row>
    <row r="2" spans="1:16" ht="28.9" customHeight="1" x14ac:dyDescent="0.25">
      <c r="B2" s="27" t="s">
        <v>60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6" ht="15.75" x14ac:dyDescent="0.25">
      <c r="A4" s="24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34.15" customHeight="1" x14ac:dyDescent="0.25">
      <c r="A5" s="2" t="s">
        <v>1</v>
      </c>
      <c r="B5" s="13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0">
        <v>0</v>
      </c>
      <c r="P5" s="11"/>
    </row>
    <row r="6" spans="1:16" ht="13.15" customHeight="1" x14ac:dyDescent="0.25">
      <c r="A6" s="2" t="s">
        <v>3</v>
      </c>
      <c r="B6" s="13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30">
        <f>1590/1000</f>
        <v>1.59</v>
      </c>
      <c r="P6" s="31"/>
    </row>
    <row r="7" spans="1:16" ht="29.45" customHeight="1" x14ac:dyDescent="0.25">
      <c r="A7" s="2" t="s">
        <v>5</v>
      </c>
      <c r="B7" s="13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0">
        <v>0</v>
      </c>
      <c r="P7" s="11"/>
    </row>
    <row r="8" spans="1:16" ht="15.75" x14ac:dyDescent="0.25">
      <c r="A8" s="2" t="s">
        <v>7</v>
      </c>
      <c r="B8" s="13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3.3540000000000001</v>
      </c>
      <c r="P8" s="11"/>
    </row>
    <row r="9" spans="1:16" ht="15.75" x14ac:dyDescent="0.25">
      <c r="A9" s="24" t="s">
        <v>35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ht="31.15" customHeight="1" x14ac:dyDescent="0.25">
      <c r="A10" s="2" t="s">
        <v>9</v>
      </c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28">
        <f>O12/O11*(O13/7000)</f>
        <v>151.03862930980503</v>
      </c>
      <c r="P10" s="29"/>
    </row>
    <row r="11" spans="1:16" ht="15.75" x14ac:dyDescent="0.25">
      <c r="A11" s="2" t="s">
        <v>11</v>
      </c>
      <c r="B11" s="13" t="s">
        <v>12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6">
        <f>O17+O16+O15</f>
        <v>3560.7435615295913</v>
      </c>
      <c r="P11" s="17"/>
    </row>
    <row r="12" spans="1:16" ht="15.75" x14ac:dyDescent="0.25">
      <c r="A12" s="2" t="s">
        <v>13</v>
      </c>
      <c r="B12" s="13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8">
        <f>'[1]Расх_угля и газа 22 г (ком_пот)'!$W$60</f>
        <v>460679</v>
      </c>
      <c r="P12" s="19"/>
    </row>
    <row r="13" spans="1:16" ht="15.75" x14ac:dyDescent="0.25">
      <c r="A13" s="2" t="s">
        <v>15</v>
      </c>
      <c r="B13" s="13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0">
        <v>8172</v>
      </c>
      <c r="P13" s="21"/>
    </row>
    <row r="14" spans="1:16" ht="15.75" x14ac:dyDescent="0.25">
      <c r="A14" s="2" t="s">
        <v>17</v>
      </c>
      <c r="B14" s="13" t="s">
        <v>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/>
      <c r="P14" s="21"/>
    </row>
    <row r="15" spans="1:16" ht="15.75" x14ac:dyDescent="0.25">
      <c r="A15" s="2" t="s">
        <v>19</v>
      </c>
      <c r="B15" s="13" t="s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6">
        <f>'[1]Выработка 2022 (ком_пот)'!$W$160</f>
        <v>34.131951816763348</v>
      </c>
      <c r="P15" s="17"/>
    </row>
    <row r="16" spans="1:16" ht="15.75" x14ac:dyDescent="0.25">
      <c r="A16" s="2" t="s">
        <v>22</v>
      </c>
      <c r="B16" s="13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(ком_пот)'!$W$159</f>
        <v>689.22860971282785</v>
      </c>
      <c r="P16" s="17"/>
    </row>
    <row r="17" spans="1:16" ht="15.75" x14ac:dyDescent="0.25">
      <c r="A17" s="2" t="s">
        <v>20</v>
      </c>
      <c r="B17" s="13" t="s">
        <v>23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O18+O19+O20</f>
        <v>2837.3830000000003</v>
      </c>
      <c r="P17" s="17"/>
    </row>
    <row r="18" spans="1:16" ht="15.75" x14ac:dyDescent="0.25">
      <c r="A18" s="2"/>
      <c r="B18" s="13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20">
        <v>1760.021</v>
      </c>
      <c r="P18" s="21"/>
    </row>
    <row r="19" spans="1:16" ht="15.75" x14ac:dyDescent="0.25">
      <c r="A19" s="2"/>
      <c r="B19" s="13" t="s">
        <v>25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426.70299999999997</v>
      </c>
      <c r="P19" s="21"/>
    </row>
    <row r="20" spans="1:16" ht="15.75" x14ac:dyDescent="0.25">
      <c r="A20" s="2"/>
      <c r="B20" s="13" t="s">
        <v>26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650.65899999999999</v>
      </c>
      <c r="P20" s="17"/>
    </row>
    <row r="21" spans="1:16" ht="15.75" x14ac:dyDescent="0.25">
      <c r="A21" s="24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</row>
    <row r="22" spans="1:16" ht="30.6" customHeight="1" x14ac:dyDescent="0.25">
      <c r="A22" s="2"/>
      <c r="B22" s="10" t="s">
        <v>34</v>
      </c>
      <c r="C22" s="12"/>
      <c r="D22" s="12"/>
      <c r="E22" s="12"/>
      <c r="F22" s="12"/>
      <c r="G22" s="12"/>
      <c r="H22" s="12"/>
      <c r="I22" s="12"/>
      <c r="J22" s="12"/>
      <c r="K22" s="11"/>
      <c r="L22" s="6" t="s">
        <v>28</v>
      </c>
      <c r="M22" s="7"/>
      <c r="O22" s="10" t="s">
        <v>27</v>
      </c>
      <c r="P22" s="11"/>
    </row>
    <row r="23" spans="1:16" ht="15.6" x14ac:dyDescent="0.3">
      <c r="A23" s="2" t="s">
        <v>29</v>
      </c>
      <c r="B23" s="10"/>
      <c r="C23" s="12"/>
      <c r="D23" s="12"/>
      <c r="E23" s="12"/>
      <c r="F23" s="12"/>
      <c r="G23" s="12"/>
      <c r="H23" s="12"/>
      <c r="I23" s="12"/>
      <c r="J23" s="12"/>
      <c r="K23" s="11"/>
      <c r="L23" s="6">
        <f>15/1000</f>
        <v>1.4999999999999999E-2</v>
      </c>
      <c r="M23" s="7"/>
      <c r="O23" s="10"/>
      <c r="P23" s="11"/>
    </row>
    <row r="24" spans="1:16" ht="15.6" x14ac:dyDescent="0.3">
      <c r="A24" s="2" t="s">
        <v>30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20/1000</f>
        <v>0.02</v>
      </c>
      <c r="M24" s="7"/>
      <c r="O24" s="10"/>
      <c r="P24" s="11"/>
    </row>
    <row r="25" spans="1:16" ht="15.6" x14ac:dyDescent="0.3">
      <c r="A25" s="2" t="s">
        <v>31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25/1000</f>
        <v>2.5000000000000001E-2</v>
      </c>
      <c r="M25" s="7"/>
      <c r="O25" s="10">
        <v>10</v>
      </c>
      <c r="P25" s="11"/>
    </row>
    <row r="26" spans="1:16" ht="15.6" x14ac:dyDescent="0.3">
      <c r="A26" s="2" t="s">
        <v>32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32/1000</f>
        <v>3.2000000000000001E-2</v>
      </c>
      <c r="M26" s="7"/>
      <c r="O26" s="10">
        <v>10</v>
      </c>
      <c r="P26" s="11"/>
    </row>
    <row r="27" spans="1:16" ht="15.6" x14ac:dyDescent="0.3">
      <c r="A27" s="2" t="s">
        <v>33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45/1000</f>
        <v>4.4999999999999998E-2</v>
      </c>
      <c r="M27" s="7"/>
      <c r="O27" s="10">
        <v>152</v>
      </c>
      <c r="P27" s="11"/>
    </row>
    <row r="28" spans="1:16" ht="15.6" x14ac:dyDescent="0.3">
      <c r="A28" s="2" t="s">
        <v>44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57/1000</f>
        <v>5.7000000000000002E-2</v>
      </c>
      <c r="M28" s="7"/>
      <c r="O28" s="10">
        <v>738.5</v>
      </c>
      <c r="P28" s="11"/>
    </row>
    <row r="29" spans="1:16" ht="15.6" x14ac:dyDescent="0.3">
      <c r="A29" s="2" t="s">
        <v>45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76/1000</f>
        <v>7.5999999999999998E-2</v>
      </c>
      <c r="M29" s="7"/>
      <c r="O29" s="10">
        <v>121</v>
      </c>
      <c r="P29" s="11"/>
    </row>
    <row r="30" spans="1:16" ht="15.6" x14ac:dyDescent="0.3">
      <c r="A30" s="2" t="s">
        <v>46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89/1000</f>
        <v>8.8999999999999996E-2</v>
      </c>
      <c r="M30" s="7"/>
      <c r="O30" s="10">
        <v>70</v>
      </c>
      <c r="P30" s="11"/>
    </row>
    <row r="31" spans="1:16" ht="15.6" x14ac:dyDescent="0.3">
      <c r="A31" s="2" t="s">
        <v>47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108/1000</f>
        <v>0.108</v>
      </c>
      <c r="M31" s="7"/>
      <c r="O31" s="10">
        <v>206.5</v>
      </c>
      <c r="P31" s="11"/>
    </row>
    <row r="32" spans="1:16" ht="15.6" x14ac:dyDescent="0.3">
      <c r="A32" s="2" t="s">
        <v>48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125/1000</f>
        <v>0.125</v>
      </c>
      <c r="M32" s="7"/>
      <c r="O32" s="10">
        <v>152.5</v>
      </c>
      <c r="P32" s="11"/>
    </row>
    <row r="33" spans="1:16" ht="15.6" x14ac:dyDescent="0.3">
      <c r="A33" s="2" t="s">
        <v>49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159/1000</f>
        <v>0.159</v>
      </c>
      <c r="M33" s="7"/>
      <c r="O33" s="10">
        <v>11</v>
      </c>
      <c r="P33" s="11"/>
    </row>
    <row r="34" spans="1:16" ht="15.6" x14ac:dyDescent="0.3">
      <c r="A34" s="2" t="s">
        <v>50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219/1000</f>
        <v>0.219</v>
      </c>
      <c r="M34" s="7"/>
      <c r="O34" s="10">
        <v>118.5</v>
      </c>
      <c r="P34" s="11"/>
    </row>
    <row r="35" spans="1:16" ht="15.6" x14ac:dyDescent="0.3">
      <c r="A35" s="2" t="s">
        <v>51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273/1000</f>
        <v>0.27300000000000002</v>
      </c>
      <c r="M35" s="7"/>
      <c r="O35" s="10"/>
      <c r="P35" s="11"/>
    </row>
    <row r="36" spans="1:16" ht="15.6" x14ac:dyDescent="0.3">
      <c r="A36" s="2" t="s">
        <v>52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325/1000</f>
        <v>0.32500000000000001</v>
      </c>
      <c r="M36" s="7"/>
      <c r="O36" s="10"/>
      <c r="P36" s="11"/>
    </row>
    <row r="37" spans="1:16" ht="15.6" x14ac:dyDescent="0.3">
      <c r="A37" s="2" t="s">
        <v>53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426/1000</f>
        <v>0.42599999999999999</v>
      </c>
      <c r="M37" s="7"/>
      <c r="O37" s="10"/>
      <c r="P37" s="11"/>
    </row>
    <row r="39" spans="1:16" ht="14.45" x14ac:dyDescent="0.3">
      <c r="D39" s="8"/>
      <c r="E39" s="9"/>
      <c r="F39" s="9"/>
      <c r="G39" s="9"/>
      <c r="H39" s="9"/>
      <c r="I39" s="9"/>
      <c r="J39" s="9"/>
    </row>
  </sheetData>
  <mergeCells count="83">
    <mergeCell ref="B10:N10"/>
    <mergeCell ref="O10:P10"/>
    <mergeCell ref="B2:N2"/>
    <mergeCell ref="A4:P4"/>
    <mergeCell ref="B5:N5"/>
    <mergeCell ref="O5:P5"/>
    <mergeCell ref="B6:N6"/>
    <mergeCell ref="O6:P6"/>
    <mergeCell ref="B7:N7"/>
    <mergeCell ref="O7:P7"/>
    <mergeCell ref="B8:N8"/>
    <mergeCell ref="O8:P8"/>
    <mergeCell ref="A9:P9"/>
    <mergeCell ref="B11:N11"/>
    <mergeCell ref="O11:P11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A21:P21"/>
    <mergeCell ref="B22:K22"/>
    <mergeCell ref="L22:M22"/>
    <mergeCell ref="O22:P22"/>
    <mergeCell ref="B23:K23"/>
    <mergeCell ref="L23:M23"/>
    <mergeCell ref="O23:P23"/>
    <mergeCell ref="B24:K24"/>
    <mergeCell ref="L24:M24"/>
    <mergeCell ref="O24:P24"/>
    <mergeCell ref="B27:K27"/>
    <mergeCell ref="L27:M27"/>
    <mergeCell ref="O27:P27"/>
    <mergeCell ref="B25:K25"/>
    <mergeCell ref="L25:M25"/>
    <mergeCell ref="O25:P25"/>
    <mergeCell ref="B26:K26"/>
    <mergeCell ref="L26:M26"/>
    <mergeCell ref="O26:P26"/>
    <mergeCell ref="B28:K28"/>
    <mergeCell ref="L28:M28"/>
    <mergeCell ref="O28:P28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D39:J39"/>
    <mergeCell ref="B36:K36"/>
    <mergeCell ref="L36:M36"/>
    <mergeCell ref="O36:P36"/>
    <mergeCell ref="B37:K37"/>
    <mergeCell ref="L37:M37"/>
    <mergeCell ref="O37:P37"/>
  </mergeCells>
  <pageMargins left="0.7" right="0.7" top="0.75" bottom="0.75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6" zoomScaleNormal="100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A3" s="27" t="s">
        <v>90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2174/1000</f>
        <v>2.1739999999999999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2.2799999999999998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O13/O12*(O14/7000)*1000</f>
        <v>401.54273693799041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1499.5474817739919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8">
        <f>'[1]Расх_угля и газа 22 г (ком_пот)'!$W$6</f>
        <v>790.2</v>
      </c>
      <c r="P13" s="2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5334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(ком_пот)'!$W$6</f>
        <v>33.927112998480652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(ком_пот)'!$W$5</f>
        <v>363.8263687755113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1101.7939999999999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0">
        <v>0</v>
      </c>
      <c r="P19" s="21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0">
        <v>1040.1659999999999</v>
      </c>
      <c r="P20" s="21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61.628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/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/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/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412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386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222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344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53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442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46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269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/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/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/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A3:P3"/>
    <mergeCell ref="B11:N11"/>
    <mergeCell ref="O11:P11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16" workbookViewId="0">
      <selection activeCell="D41" sqref="D41"/>
    </sheetView>
  </sheetViews>
  <sheetFormatPr defaultRowHeight="15" x14ac:dyDescent="0.25"/>
  <cols>
    <col min="11" max="11" width="7.28515625" customWidth="1"/>
    <col min="13" max="13" width="11.42578125" customWidth="1"/>
    <col min="14" max="14" width="0.140625" customWidth="1"/>
    <col min="16" max="16" width="7" customWidth="1"/>
  </cols>
  <sheetData>
    <row r="2" spans="1:16" ht="15.6" x14ac:dyDescent="0.3">
      <c r="O2" s="1"/>
      <c r="P2" s="1"/>
    </row>
    <row r="3" spans="1:16" ht="28.9" customHeight="1" x14ac:dyDescent="0.25">
      <c r="B3" s="27" t="s">
        <v>61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6" ht="15.75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34.15" customHeight="1" x14ac:dyDescent="0.25">
      <c r="A6" s="2" t="s">
        <v>1</v>
      </c>
      <c r="B6" s="13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0">
        <v>0</v>
      </c>
      <c r="P6" s="11"/>
    </row>
    <row r="7" spans="1:16" ht="13.15" customHeight="1" x14ac:dyDescent="0.25">
      <c r="A7" s="2" t="s">
        <v>3</v>
      </c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30">
        <f>6426/1000</f>
        <v>6.4260000000000002</v>
      </c>
      <c r="P7" s="31"/>
    </row>
    <row r="8" spans="1:16" ht="29.45" customHeight="1" x14ac:dyDescent="0.25">
      <c r="A8" s="2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v>0</v>
      </c>
      <c r="P8" s="11"/>
    </row>
    <row r="9" spans="1:16" ht="15.75" x14ac:dyDescent="0.25">
      <c r="A9" s="2" t="s">
        <v>7</v>
      </c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0">
        <v>7.74</v>
      </c>
      <c r="P9" s="11"/>
    </row>
    <row r="10" spans="1:16" ht="15.75" x14ac:dyDescent="0.25">
      <c r="A10" s="24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31.15" customHeight="1" x14ac:dyDescent="0.25">
      <c r="A11" s="2" t="s">
        <v>9</v>
      </c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8">
        <f>O13/O12*(O14/7000)</f>
        <v>159.29777838296931</v>
      </c>
      <c r="P11" s="29"/>
    </row>
    <row r="12" spans="1:16" ht="15.75" x14ac:dyDescent="0.25">
      <c r="A12" s="2" t="s">
        <v>11</v>
      </c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O18+O17+O16</f>
        <v>14606.618556351734</v>
      </c>
      <c r="P12" s="17"/>
    </row>
    <row r="13" spans="1:16" ht="15.75" x14ac:dyDescent="0.25">
      <c r="A13" s="2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8">
        <f>'[1]Расх_угля и газа 22 г (ком_пот)'!$W$62</f>
        <v>1993100</v>
      </c>
      <c r="P13" s="19"/>
    </row>
    <row r="14" spans="1:16" ht="15.75" x14ac:dyDescent="0.25">
      <c r="A14" s="2" t="s">
        <v>15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0">
        <v>8172</v>
      </c>
      <c r="P14" s="21"/>
    </row>
    <row r="15" spans="1:16" ht="15.75" x14ac:dyDescent="0.25">
      <c r="A15" s="2" t="s">
        <v>17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0"/>
      <c r="P15" s="21"/>
    </row>
    <row r="16" spans="1:16" ht="15.75" x14ac:dyDescent="0.25">
      <c r="A16" s="2" t="s">
        <v>19</v>
      </c>
      <c r="B16" s="13" t="s"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6">
        <f>'[1]Выработка 2022 (ком_пот)'!$W$172</f>
        <v>73.818643871846319</v>
      </c>
      <c r="P16" s="17"/>
    </row>
    <row r="17" spans="1:16" ht="15.75" x14ac:dyDescent="0.25">
      <c r="A17" s="2" t="s">
        <v>22</v>
      </c>
      <c r="B17" s="13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>'[1]Выработка 2022 (ком_пот)'!$W$171</f>
        <v>3097.3509124798884</v>
      </c>
      <c r="P17" s="17"/>
    </row>
    <row r="18" spans="1:16" ht="15.75" x14ac:dyDescent="0.25">
      <c r="A18" s="2" t="s">
        <v>20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>O19+O20+O21</f>
        <v>11435.449000000001</v>
      </c>
      <c r="P18" s="17"/>
    </row>
    <row r="19" spans="1:16" ht="15.75" x14ac:dyDescent="0.25">
      <c r="A19" s="2"/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>
        <v>10954.037</v>
      </c>
      <c r="P19" s="17"/>
    </row>
    <row r="20" spans="1:16" ht="15.75" x14ac:dyDescent="0.25">
      <c r="A20" s="2"/>
      <c r="B20" s="13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v>373.00799999999998</v>
      </c>
      <c r="P20" s="17"/>
    </row>
    <row r="21" spans="1:16" ht="15.75" x14ac:dyDescent="0.25">
      <c r="A21" s="2"/>
      <c r="B21" s="13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v>108.404</v>
      </c>
      <c r="P21" s="17"/>
    </row>
    <row r="22" spans="1:16" ht="15.75" x14ac:dyDescent="0.25">
      <c r="A22" s="24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0.6" customHeight="1" x14ac:dyDescent="0.25">
      <c r="A23" s="2"/>
      <c r="B23" s="10" t="s">
        <v>34</v>
      </c>
      <c r="C23" s="12"/>
      <c r="D23" s="12"/>
      <c r="E23" s="12"/>
      <c r="F23" s="12"/>
      <c r="G23" s="12"/>
      <c r="H23" s="12"/>
      <c r="I23" s="12"/>
      <c r="J23" s="12"/>
      <c r="K23" s="11"/>
      <c r="L23" s="6" t="s">
        <v>28</v>
      </c>
      <c r="M23" s="7"/>
      <c r="O23" s="10" t="s">
        <v>27</v>
      </c>
      <c r="P23" s="11"/>
    </row>
    <row r="24" spans="1:16" ht="15.6" x14ac:dyDescent="0.3">
      <c r="A24" s="2" t="s">
        <v>29</v>
      </c>
      <c r="B24" s="10"/>
      <c r="C24" s="12"/>
      <c r="D24" s="12"/>
      <c r="E24" s="12"/>
      <c r="F24" s="12"/>
      <c r="G24" s="12"/>
      <c r="H24" s="12"/>
      <c r="I24" s="12"/>
      <c r="J24" s="12"/>
      <c r="K24" s="11"/>
      <c r="L24" s="6">
        <f>15/1000</f>
        <v>1.4999999999999999E-2</v>
      </c>
      <c r="M24" s="7"/>
      <c r="O24" s="10">
        <v>8.5</v>
      </c>
      <c r="P24" s="11"/>
    </row>
    <row r="25" spans="1:16" ht="15.6" x14ac:dyDescent="0.3">
      <c r="A25" s="2" t="s">
        <v>30</v>
      </c>
      <c r="B25" s="10"/>
      <c r="C25" s="12"/>
      <c r="D25" s="12"/>
      <c r="E25" s="12"/>
      <c r="F25" s="12"/>
      <c r="G25" s="12"/>
      <c r="H25" s="12"/>
      <c r="I25" s="12"/>
      <c r="J25" s="12"/>
      <c r="K25" s="11"/>
      <c r="L25" s="6">
        <f>20/1000</f>
        <v>0.02</v>
      </c>
      <c r="M25" s="7"/>
      <c r="O25" s="10">
        <v>162.5</v>
      </c>
      <c r="P25" s="11"/>
    </row>
    <row r="26" spans="1:16" ht="15.6" x14ac:dyDescent="0.3">
      <c r="A26" s="2" t="s">
        <v>31</v>
      </c>
      <c r="B26" s="10"/>
      <c r="C26" s="12"/>
      <c r="D26" s="12"/>
      <c r="E26" s="12"/>
      <c r="F26" s="12"/>
      <c r="G26" s="12"/>
      <c r="H26" s="12"/>
      <c r="I26" s="12"/>
      <c r="J26" s="12"/>
      <c r="K26" s="11"/>
      <c r="L26" s="6">
        <f>25/1000</f>
        <v>2.5000000000000001E-2</v>
      </c>
      <c r="M26" s="7"/>
      <c r="O26" s="10">
        <v>243</v>
      </c>
      <c r="P26" s="11"/>
    </row>
    <row r="27" spans="1:16" ht="15.6" x14ac:dyDescent="0.3">
      <c r="A27" s="2" t="s">
        <v>32</v>
      </c>
      <c r="B27" s="10"/>
      <c r="C27" s="12"/>
      <c r="D27" s="12"/>
      <c r="E27" s="12"/>
      <c r="F27" s="12"/>
      <c r="G27" s="12"/>
      <c r="H27" s="12"/>
      <c r="I27" s="12"/>
      <c r="J27" s="12"/>
      <c r="K27" s="11"/>
      <c r="L27" s="6">
        <f>32/1000</f>
        <v>3.2000000000000001E-2</v>
      </c>
      <c r="M27" s="7"/>
      <c r="O27" s="10">
        <v>275.5</v>
      </c>
      <c r="P27" s="11"/>
    </row>
    <row r="28" spans="1:16" ht="15.6" x14ac:dyDescent="0.3">
      <c r="A28" s="2" t="s">
        <v>33</v>
      </c>
      <c r="B28" s="10"/>
      <c r="C28" s="12"/>
      <c r="D28" s="12"/>
      <c r="E28" s="12"/>
      <c r="F28" s="12"/>
      <c r="G28" s="12"/>
      <c r="H28" s="12"/>
      <c r="I28" s="12"/>
      <c r="J28" s="12"/>
      <c r="K28" s="11"/>
      <c r="L28" s="6">
        <f>45/1000</f>
        <v>4.4999999999999998E-2</v>
      </c>
      <c r="M28" s="7"/>
      <c r="O28" s="10">
        <v>528.5</v>
      </c>
      <c r="P28" s="11"/>
    </row>
    <row r="29" spans="1:16" ht="15.6" x14ac:dyDescent="0.3">
      <c r="A29" s="2" t="s">
        <v>44</v>
      </c>
      <c r="B29" s="10"/>
      <c r="C29" s="12"/>
      <c r="D29" s="12"/>
      <c r="E29" s="12"/>
      <c r="F29" s="12"/>
      <c r="G29" s="12"/>
      <c r="H29" s="12"/>
      <c r="I29" s="12"/>
      <c r="J29" s="12"/>
      <c r="K29" s="11"/>
      <c r="L29" s="6">
        <f>57/1000</f>
        <v>5.7000000000000002E-2</v>
      </c>
      <c r="M29" s="7"/>
      <c r="O29" s="10">
        <v>1097.5</v>
      </c>
      <c r="P29" s="11"/>
    </row>
    <row r="30" spans="1:16" ht="15.6" x14ac:dyDescent="0.3">
      <c r="A30" s="2" t="s">
        <v>45</v>
      </c>
      <c r="B30" s="10"/>
      <c r="C30" s="12"/>
      <c r="D30" s="12"/>
      <c r="E30" s="12"/>
      <c r="F30" s="12"/>
      <c r="G30" s="12"/>
      <c r="H30" s="12"/>
      <c r="I30" s="12"/>
      <c r="J30" s="12"/>
      <c r="K30" s="11"/>
      <c r="L30" s="6">
        <f>76/1000</f>
        <v>7.5999999999999998E-2</v>
      </c>
      <c r="M30" s="7"/>
      <c r="O30" s="10">
        <v>925.5</v>
      </c>
      <c r="P30" s="11"/>
    </row>
    <row r="31" spans="1:16" ht="15.6" x14ac:dyDescent="0.3">
      <c r="A31" s="2" t="s">
        <v>46</v>
      </c>
      <c r="B31" s="10"/>
      <c r="C31" s="12"/>
      <c r="D31" s="12"/>
      <c r="E31" s="12"/>
      <c r="F31" s="12"/>
      <c r="G31" s="12"/>
      <c r="H31" s="12"/>
      <c r="I31" s="12"/>
      <c r="J31" s="12"/>
      <c r="K31" s="11"/>
      <c r="L31" s="6">
        <f>89/1000</f>
        <v>8.8999999999999996E-2</v>
      </c>
      <c r="M31" s="7"/>
      <c r="O31" s="10">
        <v>442.5</v>
      </c>
      <c r="P31" s="11"/>
    </row>
    <row r="32" spans="1:16" ht="15.6" x14ac:dyDescent="0.3">
      <c r="A32" s="2" t="s">
        <v>47</v>
      </c>
      <c r="B32" s="10"/>
      <c r="C32" s="12"/>
      <c r="D32" s="12"/>
      <c r="E32" s="12"/>
      <c r="F32" s="12"/>
      <c r="G32" s="12"/>
      <c r="H32" s="12"/>
      <c r="I32" s="12"/>
      <c r="J32" s="12"/>
      <c r="K32" s="11"/>
      <c r="L32" s="6">
        <f>108/1000</f>
        <v>0.108</v>
      </c>
      <c r="M32" s="7"/>
      <c r="O32" s="10">
        <v>849</v>
      </c>
      <c r="P32" s="11"/>
    </row>
    <row r="33" spans="1:16" ht="15.6" x14ac:dyDescent="0.3">
      <c r="A33" s="2" t="s">
        <v>48</v>
      </c>
      <c r="B33" s="10"/>
      <c r="C33" s="12"/>
      <c r="D33" s="12"/>
      <c r="E33" s="12"/>
      <c r="F33" s="12"/>
      <c r="G33" s="12"/>
      <c r="H33" s="12"/>
      <c r="I33" s="12"/>
      <c r="J33" s="12"/>
      <c r="K33" s="11"/>
      <c r="L33" s="6">
        <f>125/1000</f>
        <v>0.125</v>
      </c>
      <c r="M33" s="7"/>
      <c r="O33" s="10">
        <v>157</v>
      </c>
      <c r="P33" s="11"/>
    </row>
    <row r="34" spans="1:16" ht="15.6" x14ac:dyDescent="0.3">
      <c r="A34" s="2" t="s">
        <v>49</v>
      </c>
      <c r="B34" s="10"/>
      <c r="C34" s="12"/>
      <c r="D34" s="12"/>
      <c r="E34" s="12"/>
      <c r="F34" s="12"/>
      <c r="G34" s="12"/>
      <c r="H34" s="12"/>
      <c r="I34" s="12"/>
      <c r="J34" s="12"/>
      <c r="K34" s="11"/>
      <c r="L34" s="6">
        <f>159/1000</f>
        <v>0.159</v>
      </c>
      <c r="M34" s="7"/>
      <c r="O34" s="10">
        <v>784.5</v>
      </c>
      <c r="P34" s="11"/>
    </row>
    <row r="35" spans="1:16" ht="15.6" x14ac:dyDescent="0.3">
      <c r="A35" s="2" t="s">
        <v>50</v>
      </c>
      <c r="B35" s="10"/>
      <c r="C35" s="12"/>
      <c r="D35" s="12"/>
      <c r="E35" s="12"/>
      <c r="F35" s="12"/>
      <c r="G35" s="12"/>
      <c r="H35" s="12"/>
      <c r="I35" s="12"/>
      <c r="J35" s="12"/>
      <c r="K35" s="11"/>
      <c r="L35" s="6">
        <f>219/1000</f>
        <v>0.219</v>
      </c>
      <c r="M35" s="7"/>
      <c r="O35" s="10">
        <v>738</v>
      </c>
      <c r="P35" s="11"/>
    </row>
    <row r="36" spans="1:16" ht="15.6" x14ac:dyDescent="0.3">
      <c r="A36" s="2" t="s">
        <v>51</v>
      </c>
      <c r="B36" s="10"/>
      <c r="C36" s="12"/>
      <c r="D36" s="12"/>
      <c r="E36" s="12"/>
      <c r="F36" s="12"/>
      <c r="G36" s="12"/>
      <c r="H36" s="12"/>
      <c r="I36" s="12"/>
      <c r="J36" s="12"/>
      <c r="K36" s="11"/>
      <c r="L36" s="6">
        <f>273/1000</f>
        <v>0.27300000000000002</v>
      </c>
      <c r="M36" s="7"/>
      <c r="O36" s="10">
        <v>154</v>
      </c>
      <c r="P36" s="11"/>
    </row>
    <row r="37" spans="1:16" ht="15.6" x14ac:dyDescent="0.3">
      <c r="A37" s="2" t="s">
        <v>52</v>
      </c>
      <c r="B37" s="10"/>
      <c r="C37" s="12"/>
      <c r="D37" s="12"/>
      <c r="E37" s="12"/>
      <c r="F37" s="12"/>
      <c r="G37" s="12"/>
      <c r="H37" s="12"/>
      <c r="I37" s="12"/>
      <c r="J37" s="12"/>
      <c r="K37" s="11"/>
      <c r="L37" s="6">
        <f>325/1000</f>
        <v>0.32500000000000001</v>
      </c>
      <c r="M37" s="7"/>
      <c r="O37" s="10">
        <v>60</v>
      </c>
      <c r="P37" s="11"/>
    </row>
    <row r="38" spans="1:16" ht="15.6" x14ac:dyDescent="0.3">
      <c r="A38" s="2" t="s">
        <v>53</v>
      </c>
      <c r="B38" s="10"/>
      <c r="C38" s="12"/>
      <c r="D38" s="12"/>
      <c r="E38" s="12"/>
      <c r="F38" s="12"/>
      <c r="G38" s="12"/>
      <c r="H38" s="12"/>
      <c r="I38" s="12"/>
      <c r="J38" s="12"/>
      <c r="K38" s="11"/>
      <c r="L38" s="6">
        <f>426/1000</f>
        <v>0.42599999999999999</v>
      </c>
      <c r="M38" s="7"/>
      <c r="O38" s="10"/>
      <c r="P38" s="11"/>
    </row>
    <row r="40" spans="1:16" ht="14.45" x14ac:dyDescent="0.3">
      <c r="D40" s="8"/>
      <c r="E40" s="9"/>
      <c r="F40" s="9"/>
      <c r="G40" s="9"/>
      <c r="H40" s="9"/>
      <c r="I40" s="9"/>
      <c r="J40" s="9"/>
    </row>
  </sheetData>
  <mergeCells count="83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D40:J40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Кот 1</vt:lpstr>
      <vt:lpstr>Кот 2</vt:lpstr>
      <vt:lpstr>Кот 3</vt:lpstr>
      <vt:lpstr>Кот 4</vt:lpstr>
      <vt:lpstr>Кот 5</vt:lpstr>
      <vt:lpstr>Кот 6</vt:lpstr>
      <vt:lpstr>Кот 7</vt:lpstr>
      <vt:lpstr>Кот 8</vt:lpstr>
      <vt:lpstr>Кот 9</vt:lpstr>
      <vt:lpstr>Кот 10 </vt:lpstr>
      <vt:lpstr>Кот 11</vt:lpstr>
      <vt:lpstr>Кот 12</vt:lpstr>
      <vt:lpstr>Кот 13</vt:lpstr>
      <vt:lpstr>Кот 14</vt:lpstr>
      <vt:lpstr>Кот 15 </vt:lpstr>
      <vt:lpstr>Кот 16</vt:lpstr>
      <vt:lpstr>Кот 17</vt:lpstr>
      <vt:lpstr>Кот 18</vt:lpstr>
      <vt:lpstr>Кот 19</vt:lpstr>
      <vt:lpstr>Кот 20</vt:lpstr>
      <vt:lpstr>Кот 21</vt:lpstr>
      <vt:lpstr>Кот 22</vt:lpstr>
      <vt:lpstr>Кот 23</vt:lpstr>
      <vt:lpstr>Кот 24</vt:lpstr>
      <vt:lpstr>Кот 25</vt:lpstr>
      <vt:lpstr>Кот 26</vt:lpstr>
      <vt:lpstr>Кот 27</vt:lpstr>
      <vt:lpstr>Кот 28</vt:lpstr>
      <vt:lpstr>Кот ЗЖБИ</vt:lpstr>
      <vt:lpstr>ТП 1</vt:lpstr>
      <vt:lpstr>ТП 2</vt:lpstr>
      <vt:lpstr>ТП 3</vt:lpstr>
      <vt:lpstr>ТП 7</vt:lpstr>
      <vt:lpstr>ТП 8</vt:lpstr>
      <vt:lpstr>МС</vt:lpstr>
      <vt:lpstr>Свод по ТП</vt:lpstr>
      <vt:lpstr>Свод по газовым кот</vt:lpstr>
      <vt:lpstr>Свод по угольным кот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2022-02-03T03:45:47Z</cp:lastPrinted>
  <dcterms:created xsi:type="dcterms:W3CDTF">2018-02-08T08:45:28Z</dcterms:created>
  <dcterms:modified xsi:type="dcterms:W3CDTF">2023-02-01T02:28:06Z</dcterms:modified>
</cp:coreProperties>
</file>