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" yWindow="192" windowWidth="15120" windowHeight="8664"/>
  </bookViews>
  <sheets>
    <sheet name="Кот 1" sheetId="1" r:id="rId1"/>
    <sheet name="Кот 2" sheetId="4" r:id="rId2"/>
    <sheet name="Кот 3" sheetId="5" r:id="rId3"/>
    <sheet name="Кот 4" sheetId="6" r:id="rId4"/>
    <sheet name="Кот 5" sheetId="7" r:id="rId5"/>
    <sheet name="Кот 6" sheetId="8" r:id="rId6"/>
    <sheet name="Кот 7" sheetId="9" r:id="rId7"/>
    <sheet name="Кот 8" sheetId="10" r:id="rId8"/>
    <sheet name="Кот 9" sheetId="11" r:id="rId9"/>
    <sheet name="Кот 10 " sheetId="42" r:id="rId10"/>
    <sheet name="Кот 11" sheetId="13" r:id="rId11"/>
    <sheet name="Кот 12" sheetId="14" r:id="rId12"/>
    <sheet name="Кот 13" sheetId="15" r:id="rId13"/>
    <sheet name="Кот 13 (2)" sheetId="44" r:id="rId14"/>
    <sheet name="Кот 14" sheetId="16" r:id="rId15"/>
    <sheet name="Кот 15 " sheetId="17" r:id="rId16"/>
    <sheet name="Кот 16" sheetId="18" r:id="rId17"/>
    <sheet name="Кот 17" sheetId="19" r:id="rId18"/>
    <sheet name="Кот 18" sheetId="20" r:id="rId19"/>
    <sheet name="Кот 19" sheetId="21" r:id="rId20"/>
    <sheet name="Кот 20" sheetId="22" r:id="rId21"/>
    <sheet name="Кот 21" sheetId="23" r:id="rId22"/>
    <sheet name="Кот 22" sheetId="24" r:id="rId23"/>
    <sheet name="Кот 22 (2)" sheetId="45" r:id="rId24"/>
    <sheet name="Кот 23" sheetId="25" r:id="rId25"/>
    <sheet name="Кот 24" sheetId="26" r:id="rId26"/>
    <sheet name="Кот 25" sheetId="33" r:id="rId27"/>
    <sheet name="Кот 26" sheetId="39" r:id="rId28"/>
    <sheet name="Кот 27" sheetId="40" r:id="rId29"/>
    <sheet name="Кот ЗЖБИ" sheetId="43" r:id="rId30"/>
    <sheet name="ТП 1" sheetId="27" r:id="rId31"/>
    <sheet name="ТП 2" sheetId="28" r:id="rId32"/>
    <sheet name="ТП 3" sheetId="29" r:id="rId33"/>
    <sheet name="ТП 7" sheetId="30" r:id="rId34"/>
    <sheet name="ТП 8" sheetId="31" r:id="rId35"/>
    <sheet name="МС" sheetId="41" r:id="rId36"/>
    <sheet name="Свод по ТП" sheetId="34" r:id="rId37"/>
    <sheet name="Свод по газовым кот" sheetId="35" r:id="rId38"/>
    <sheet name="Свод по угольным кот" sheetId="37" r:id="rId39"/>
    <sheet name="Лист2" sheetId="2" r:id="rId40"/>
    <sheet name="Лист3" sheetId="3" r:id="rId41"/>
  </sheets>
  <externalReferences>
    <externalReference r:id="rId42"/>
    <externalReference r:id="rId43"/>
    <externalReference r:id="rId44"/>
    <externalReference r:id="rId45"/>
    <externalReference r:id="rId46"/>
  </externalReferences>
  <calcPr calcId="144525"/>
</workbook>
</file>

<file path=xl/calcChain.xml><?xml version="1.0" encoding="utf-8"?>
<calcChain xmlns="http://schemas.openxmlformats.org/spreadsheetml/2006/main">
  <c r="O17" i="28" l="1"/>
  <c r="O16" i="28"/>
  <c r="O17" i="41"/>
  <c r="O17" i="31"/>
  <c r="O16" i="31"/>
  <c r="O17" i="30"/>
  <c r="O16" i="30"/>
  <c r="O17" i="29"/>
  <c r="O16" i="29"/>
  <c r="O17" i="27" l="1"/>
  <c r="O16" i="27"/>
  <c r="O17" i="33" l="1"/>
  <c r="O16" i="33"/>
  <c r="O17" i="19"/>
  <c r="O16" i="19"/>
  <c r="O17" i="15"/>
  <c r="O16" i="15"/>
  <c r="O17" i="14"/>
  <c r="O16" i="14"/>
  <c r="O17" i="13"/>
  <c r="O16" i="13"/>
  <c r="O17" i="42"/>
  <c r="O17" i="10" l="1"/>
  <c r="O16" i="10"/>
  <c r="O17" i="9"/>
  <c r="O16" i="9"/>
  <c r="O17" i="8"/>
  <c r="O16" i="8"/>
  <c r="O17" i="7"/>
  <c r="O16" i="7"/>
  <c r="O17" i="6"/>
  <c r="O16" i="6"/>
  <c r="O17" i="5"/>
  <c r="O16" i="5"/>
  <c r="O17" i="4"/>
  <c r="O16" i="4"/>
  <c r="O17" i="1" l="1"/>
  <c r="O16" i="1"/>
  <c r="O18" i="29" l="1"/>
  <c r="O17" i="43" l="1"/>
  <c r="O17" i="40" l="1"/>
  <c r="O16" i="40"/>
  <c r="O13" i="40"/>
  <c r="O17" i="39"/>
  <c r="O16" i="39"/>
  <c r="O13" i="39"/>
  <c r="O13" i="33"/>
  <c r="O17" i="26"/>
  <c r="O16" i="26"/>
  <c r="O13" i="26"/>
  <c r="O17" i="25"/>
  <c r="O16" i="25"/>
  <c r="O13" i="25"/>
  <c r="O17" i="24"/>
  <c r="O16" i="24"/>
  <c r="O13" i="24"/>
  <c r="O19" i="37"/>
  <c r="O9" i="37"/>
  <c r="O17" i="45" l="1"/>
  <c r="O16" i="45"/>
  <c r="O13" i="45"/>
  <c r="L38" i="45"/>
  <c r="L37" i="45"/>
  <c r="L36" i="45"/>
  <c r="L35" i="45"/>
  <c r="L34" i="45"/>
  <c r="L33" i="45"/>
  <c r="L32" i="45"/>
  <c r="L31" i="45"/>
  <c r="L30" i="45"/>
  <c r="L29" i="45"/>
  <c r="L28" i="45"/>
  <c r="L27" i="45"/>
  <c r="L26" i="45"/>
  <c r="L25" i="45"/>
  <c r="L24" i="45"/>
  <c r="O18" i="45"/>
  <c r="O7" i="45"/>
  <c r="O17" i="23"/>
  <c r="O16" i="23"/>
  <c r="O13" i="23"/>
  <c r="O17" i="22"/>
  <c r="O16" i="22"/>
  <c r="O13" i="22"/>
  <c r="O17" i="21"/>
  <c r="O16" i="21"/>
  <c r="O13" i="21"/>
  <c r="O17" i="20"/>
  <c r="O16" i="20"/>
  <c r="O13" i="20"/>
  <c r="O13" i="19"/>
  <c r="O17" i="18"/>
  <c r="O16" i="18"/>
  <c r="O13" i="18"/>
  <c r="O17" i="17"/>
  <c r="O16" i="17"/>
  <c r="O13" i="17"/>
  <c r="O17" i="16"/>
  <c r="O16" i="16"/>
  <c r="O13" i="16"/>
  <c r="O21" i="37"/>
  <c r="O20" i="37"/>
  <c r="O12" i="45" l="1"/>
  <c r="O11" i="45" s="1"/>
  <c r="O16" i="44"/>
  <c r="O17" i="44"/>
  <c r="O13" i="44"/>
  <c r="L38" i="44" l="1"/>
  <c r="L37" i="44"/>
  <c r="L36" i="44"/>
  <c r="L35" i="44"/>
  <c r="L34" i="44"/>
  <c r="L33" i="44"/>
  <c r="L32" i="44"/>
  <c r="L31" i="44"/>
  <c r="L30" i="44"/>
  <c r="L29" i="44"/>
  <c r="L28" i="44"/>
  <c r="L27" i="44"/>
  <c r="L26" i="44"/>
  <c r="L25" i="44"/>
  <c r="L24" i="44"/>
  <c r="O18" i="44"/>
  <c r="O12" i="44" s="1"/>
  <c r="O11" i="44" s="1"/>
  <c r="O7" i="44"/>
  <c r="O13" i="15"/>
  <c r="O13" i="14"/>
  <c r="O17" i="11"/>
  <c r="O16" i="11"/>
  <c r="O13" i="13" l="1"/>
  <c r="O13" i="11" l="1"/>
  <c r="O13" i="10"/>
  <c r="O13" i="37" s="1"/>
  <c r="O17" i="37" l="1"/>
  <c r="O16" i="37"/>
  <c r="O13" i="9" l="1"/>
  <c r="O13" i="8"/>
  <c r="O13" i="7"/>
  <c r="O13" i="6"/>
  <c r="O13" i="5"/>
  <c r="O13" i="4"/>
  <c r="O13" i="1" l="1"/>
  <c r="O21" i="35" l="1"/>
  <c r="O20" i="35"/>
  <c r="O19" i="35"/>
  <c r="O17" i="35"/>
  <c r="O8" i="35"/>
  <c r="O6" i="35"/>
  <c r="O7" i="31"/>
  <c r="O7" i="30"/>
  <c r="O7" i="29"/>
  <c r="O7" i="28"/>
  <c r="O7" i="27"/>
  <c r="O7" i="21"/>
  <c r="O7" i="19" l="1"/>
  <c r="O7" i="15"/>
  <c r="O7" i="14"/>
  <c r="O7" i="42"/>
  <c r="O7" i="11"/>
  <c r="O7" i="8"/>
  <c r="O7" i="7"/>
  <c r="O7" i="6"/>
  <c r="O7" i="4"/>
  <c r="O18" i="1" l="1"/>
  <c r="O35" i="37"/>
  <c r="O34" i="37"/>
  <c r="O33" i="37"/>
  <c r="O32" i="37"/>
  <c r="O31" i="37"/>
  <c r="O30" i="37"/>
  <c r="O29" i="37"/>
  <c r="L38" i="43"/>
  <c r="L37" i="43"/>
  <c r="L36" i="43"/>
  <c r="L35" i="43"/>
  <c r="L34" i="43"/>
  <c r="L33" i="43"/>
  <c r="L32" i="43"/>
  <c r="L31" i="43"/>
  <c r="L30" i="43"/>
  <c r="L29" i="43"/>
  <c r="L28" i="43"/>
  <c r="L27" i="43"/>
  <c r="L26" i="43"/>
  <c r="L25" i="43"/>
  <c r="L24" i="43"/>
  <c r="O18" i="43"/>
  <c r="O12" i="43" s="1"/>
  <c r="O38" i="35"/>
  <c r="O37" i="35"/>
  <c r="O36" i="35"/>
  <c r="O35" i="35"/>
  <c r="O34" i="35"/>
  <c r="O33" i="35"/>
  <c r="O32" i="35"/>
  <c r="O31" i="35"/>
  <c r="O30" i="35"/>
  <c r="O29" i="35"/>
  <c r="O26" i="35"/>
  <c r="O27" i="35"/>
  <c r="O28" i="35"/>
  <c r="O25" i="35"/>
  <c r="O24" i="35"/>
  <c r="O13" i="35"/>
  <c r="O9" i="35"/>
  <c r="L38" i="42"/>
  <c r="L37" i="42"/>
  <c r="L36" i="42"/>
  <c r="L35" i="42"/>
  <c r="L34" i="42"/>
  <c r="L33" i="42"/>
  <c r="L32" i="42"/>
  <c r="L31" i="42"/>
  <c r="L30" i="42"/>
  <c r="L29" i="42"/>
  <c r="L28" i="42"/>
  <c r="L27" i="42"/>
  <c r="L26" i="42"/>
  <c r="L25" i="42"/>
  <c r="L24" i="42"/>
  <c r="O18" i="42"/>
  <c r="O18" i="41"/>
  <c r="O18" i="25"/>
  <c r="O12" i="42" l="1"/>
  <c r="O16" i="35"/>
  <c r="O18" i="7"/>
  <c r="O12" i="41" l="1"/>
  <c r="L38" i="41"/>
  <c r="L37" i="41"/>
  <c r="L36" i="41"/>
  <c r="L35" i="41"/>
  <c r="L34" i="41"/>
  <c r="L33" i="41"/>
  <c r="L32" i="41"/>
  <c r="L31" i="41"/>
  <c r="L30" i="41"/>
  <c r="L29" i="41"/>
  <c r="L28" i="41"/>
  <c r="L27" i="41"/>
  <c r="L26" i="41"/>
  <c r="L25" i="41"/>
  <c r="L24" i="41"/>
  <c r="O25" i="37"/>
  <c r="O26" i="37"/>
  <c r="O27" i="37"/>
  <c r="O28" i="37"/>
  <c r="O36" i="37"/>
  <c r="O37" i="37"/>
  <c r="O38" i="37"/>
  <c r="O24" i="37"/>
  <c r="L38" i="40" l="1"/>
  <c r="L37" i="40"/>
  <c r="L36" i="40"/>
  <c r="L35" i="40"/>
  <c r="L34" i="40"/>
  <c r="L33" i="40"/>
  <c r="L32" i="40"/>
  <c r="L31" i="40"/>
  <c r="L30" i="40"/>
  <c r="L29" i="40"/>
  <c r="L28" i="40"/>
  <c r="L27" i="40"/>
  <c r="L26" i="40"/>
  <c r="L25" i="40"/>
  <c r="L24" i="40"/>
  <c r="O18" i="40"/>
  <c r="O12" i="40" s="1"/>
  <c r="O11" i="40" s="1"/>
  <c r="L38" i="39" l="1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O18" i="39"/>
  <c r="O12" i="39" s="1"/>
  <c r="O11" i="39" s="1"/>
  <c r="O25" i="34" l="1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24" i="34"/>
  <c r="L38" i="31"/>
  <c r="L37" i="31"/>
  <c r="L36" i="31"/>
  <c r="L35" i="31"/>
  <c r="L34" i="31"/>
  <c r="L33" i="31"/>
  <c r="L32" i="31"/>
  <c r="L31" i="31"/>
  <c r="L30" i="31"/>
  <c r="L29" i="31"/>
  <c r="L28" i="31"/>
  <c r="L27" i="31"/>
  <c r="L26" i="31"/>
  <c r="L25" i="31"/>
  <c r="L24" i="31"/>
  <c r="L38" i="30"/>
  <c r="L37" i="30"/>
  <c r="L36" i="30"/>
  <c r="L35" i="30"/>
  <c r="L34" i="30"/>
  <c r="L33" i="30"/>
  <c r="L32" i="30"/>
  <c r="L31" i="30"/>
  <c r="L30" i="30"/>
  <c r="L29" i="30"/>
  <c r="L28" i="30"/>
  <c r="L27" i="30"/>
  <c r="L26" i="30"/>
  <c r="L25" i="30"/>
  <c r="L24" i="30"/>
  <c r="L38" i="29"/>
  <c r="L37" i="29"/>
  <c r="L36" i="29"/>
  <c r="L35" i="29"/>
  <c r="L34" i="29"/>
  <c r="L33" i="29"/>
  <c r="L32" i="29"/>
  <c r="L31" i="29"/>
  <c r="L30" i="29"/>
  <c r="L29" i="29"/>
  <c r="L28" i="29"/>
  <c r="L27" i="29"/>
  <c r="L26" i="29"/>
  <c r="L25" i="29"/>
  <c r="L24" i="29"/>
  <c r="L38" i="28"/>
  <c r="L37" i="28"/>
  <c r="L36" i="28"/>
  <c r="L35" i="28"/>
  <c r="L34" i="28"/>
  <c r="L33" i="28"/>
  <c r="L32" i="28"/>
  <c r="L31" i="28"/>
  <c r="L30" i="28"/>
  <c r="L29" i="28"/>
  <c r="L28" i="28"/>
  <c r="L27" i="28"/>
  <c r="L26" i="28"/>
  <c r="L25" i="28"/>
  <c r="L24" i="28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38" i="34"/>
  <c r="L37" i="34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38" i="33"/>
  <c r="L37" i="33"/>
  <c r="L36" i="33"/>
  <c r="L35" i="33"/>
  <c r="L34" i="33"/>
  <c r="L33" i="33"/>
  <c r="L32" i="33"/>
  <c r="L31" i="33"/>
  <c r="L30" i="33"/>
  <c r="L29" i="33"/>
  <c r="L28" i="33"/>
  <c r="L27" i="33"/>
  <c r="L26" i="33"/>
  <c r="L25" i="33"/>
  <c r="L24" i="33"/>
  <c r="L38" i="26" l="1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38" i="25"/>
  <c r="L37" i="25"/>
  <c r="L36" i="25"/>
  <c r="L35" i="25"/>
  <c r="L34" i="25"/>
  <c r="L33" i="25"/>
  <c r="L32" i="25"/>
  <c r="L31" i="25"/>
  <c r="L30" i="25"/>
  <c r="L29" i="25"/>
  <c r="L28" i="25"/>
  <c r="L27" i="25"/>
  <c r="L26" i="25"/>
  <c r="L25" i="25"/>
  <c r="L24" i="25"/>
  <c r="L38" i="24"/>
  <c r="L37" i="24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38" i="35"/>
  <c r="L37" i="35"/>
  <c r="L36" i="35"/>
  <c r="L35" i="35"/>
  <c r="L34" i="35"/>
  <c r="L33" i="35"/>
  <c r="L32" i="35"/>
  <c r="L31" i="35"/>
  <c r="L30" i="35"/>
  <c r="L29" i="35"/>
  <c r="L28" i="35"/>
  <c r="L27" i="35"/>
  <c r="L26" i="35"/>
  <c r="L25" i="35"/>
  <c r="L24" i="35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38" i="6" l="1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38" i="5" l="1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O8" i="37" l="1"/>
  <c r="O6" i="37"/>
  <c r="O17" i="34"/>
  <c r="O19" i="34"/>
  <c r="O20" i="34"/>
  <c r="O21" i="34"/>
  <c r="O16" i="34"/>
  <c r="O9" i="34"/>
  <c r="O8" i="34"/>
  <c r="O6" i="34"/>
  <c r="O18" i="31"/>
  <c r="O12" i="31" s="1"/>
  <c r="O18" i="30"/>
  <c r="O12" i="30" s="1"/>
  <c r="O12" i="29"/>
  <c r="O7" i="34"/>
  <c r="O18" i="28"/>
  <c r="O12" i="28" s="1"/>
  <c r="O18" i="27" l="1"/>
  <c r="O7" i="33"/>
  <c r="O18" i="33"/>
  <c r="O12" i="33" s="1"/>
  <c r="O11" i="33" s="1"/>
  <c r="O7" i="26"/>
  <c r="O18" i="26"/>
  <c r="O7" i="25"/>
  <c r="O12" i="25"/>
  <c r="O7" i="24"/>
  <c r="O18" i="24"/>
  <c r="O12" i="24" s="1"/>
  <c r="O11" i="24" s="1"/>
  <c r="O7" i="23"/>
  <c r="O18" i="23"/>
  <c r="O12" i="23" s="1"/>
  <c r="O11" i="23" s="1"/>
  <c r="O12" i="26" l="1"/>
  <c r="O11" i="26" s="1"/>
  <c r="O11" i="25"/>
  <c r="O12" i="27"/>
  <c r="O12" i="34" s="1"/>
  <c r="O18" i="34"/>
  <c r="O7" i="22"/>
  <c r="O18" i="22"/>
  <c r="O12" i="22" s="1"/>
  <c r="O11" i="22" s="1"/>
  <c r="O18" i="21"/>
  <c r="O12" i="21" s="1"/>
  <c r="O11" i="21" s="1"/>
  <c r="O7" i="20"/>
  <c r="O18" i="20"/>
  <c r="O12" i="20" s="1"/>
  <c r="O11" i="20" s="1"/>
  <c r="O18" i="19"/>
  <c r="O12" i="19" s="1"/>
  <c r="O11" i="19" s="1"/>
  <c r="O7" i="18"/>
  <c r="O18" i="18"/>
  <c r="O12" i="18" s="1"/>
  <c r="O11" i="18" s="1"/>
  <c r="O7" i="17" l="1"/>
  <c r="O18" i="17"/>
  <c r="O7" i="16"/>
  <c r="O18" i="16"/>
  <c r="O18" i="15"/>
  <c r="O18" i="14"/>
  <c r="O12" i="14" s="1"/>
  <c r="O11" i="14" s="1"/>
  <c r="O7" i="13"/>
  <c r="O18" i="13"/>
  <c r="O12" i="13" s="1"/>
  <c r="O11" i="13" s="1"/>
  <c r="O7" i="10"/>
  <c r="O18" i="11"/>
  <c r="O12" i="11" s="1"/>
  <c r="O11" i="11" s="1"/>
  <c r="O12" i="15" l="1"/>
  <c r="O11" i="15" s="1"/>
  <c r="O12" i="16"/>
  <c r="O11" i="16" s="1"/>
  <c r="O7" i="37"/>
  <c r="O12" i="17"/>
  <c r="O11" i="17" s="1"/>
  <c r="O18" i="10"/>
  <c r="O18" i="37" s="1"/>
  <c r="O7" i="9"/>
  <c r="O18" i="9"/>
  <c r="O12" i="9" s="1"/>
  <c r="O11" i="9" s="1"/>
  <c r="O12" i="7"/>
  <c r="O11" i="7" s="1"/>
  <c r="O18" i="8"/>
  <c r="O12" i="8" s="1"/>
  <c r="O11" i="8" s="1"/>
  <c r="O12" i="10" l="1"/>
  <c r="O12" i="37" s="1"/>
  <c r="O18" i="6"/>
  <c r="O12" i="6" s="1"/>
  <c r="O11" i="6" s="1"/>
  <c r="O18" i="5"/>
  <c r="O12" i="5" s="1"/>
  <c r="O11" i="5" s="1"/>
  <c r="O18" i="4"/>
  <c r="O7" i="35"/>
  <c r="O18" i="35" l="1"/>
  <c r="O11" i="37"/>
  <c r="O12" i="4"/>
  <c r="O11" i="4" s="1"/>
  <c r="O11" i="10"/>
  <c r="O12" i="1"/>
  <c r="O12" i="35" l="1"/>
  <c r="O11" i="1"/>
  <c r="O11" i="35" l="1"/>
</calcChain>
</file>

<file path=xl/sharedStrings.xml><?xml version="1.0" encoding="utf-8"?>
<sst xmlns="http://schemas.openxmlformats.org/spreadsheetml/2006/main" count="1910" uniqueCount="93">
  <si>
    <t>Собственные нужды, Гкал</t>
  </si>
  <si>
    <t>1.1</t>
  </si>
  <si>
    <t>Количество прекращений подачи тепловой энергии, теплоносителя в результате технологических нарушений на тепловых сетях, шт.</t>
  </si>
  <si>
    <t>1.2</t>
  </si>
  <si>
    <t>Суммарная протяженность тепловой сети в двухтрубном исчислении, км</t>
  </si>
  <si>
    <t>1.3</t>
  </si>
  <si>
    <t>Количество прекращений подачи тепловой энергии по причине технологических нарушений на источниках тепловой энергии, шт.</t>
  </si>
  <si>
    <t>1.4</t>
  </si>
  <si>
    <t>Суммарная распологаемая мощность источников тепловой энергии, Гкал/час</t>
  </si>
  <si>
    <t>2.1</t>
  </si>
  <si>
    <t>Удельный расход топлива на производство единицы тепловой энергии, отпускаемой с коллекторов источников тепловой энергии</t>
  </si>
  <si>
    <t>2.1.1</t>
  </si>
  <si>
    <t>Выработка, Гкал</t>
  </si>
  <si>
    <t>2.1.2</t>
  </si>
  <si>
    <t>Объем топлива, т. (куб.м)</t>
  </si>
  <si>
    <t>2.1.3</t>
  </si>
  <si>
    <t>Низшая теплота сгорания, ккал/кг</t>
  </si>
  <si>
    <t>2.2</t>
  </si>
  <si>
    <t>Величина технологических потерь тепловой энергии по тепловым сетям, Гкал</t>
  </si>
  <si>
    <t>2.2.1</t>
  </si>
  <si>
    <t>2.2.3</t>
  </si>
  <si>
    <t>Потери, Гкал</t>
  </si>
  <si>
    <t>2.2.2</t>
  </si>
  <si>
    <t>Полезный отпуск (Гкал) в т.ч.:</t>
  </si>
  <si>
    <t xml:space="preserve">     - бюджетные потребители</t>
  </si>
  <si>
    <t xml:space="preserve">     - население</t>
  </si>
  <si>
    <t xml:space="preserve">     - прочие потребители</t>
  </si>
  <si>
    <t>Длина, м</t>
  </si>
  <si>
    <t>Наружный диаметр трубопровода, м</t>
  </si>
  <si>
    <t>3.1</t>
  </si>
  <si>
    <t>3.2</t>
  </si>
  <si>
    <t>3.3</t>
  </si>
  <si>
    <t>3.4</t>
  </si>
  <si>
    <t>3.5</t>
  </si>
  <si>
    <t>Наименование участка</t>
  </si>
  <si>
    <t xml:space="preserve">2.   Показатели энергетической эффективности объекта теплоснабжения </t>
  </si>
  <si>
    <t>1.  Показатели надежности объекта теплоснабжения</t>
  </si>
  <si>
    <t>3.    Материальная характеристика тепловой сети   (вид теплоносителя - вода)</t>
  </si>
  <si>
    <t>1.  Показатели надежности объектов теплоснабжения</t>
  </si>
  <si>
    <t>2.   Показатели энергетической эффективности объектов теплонсбжения</t>
  </si>
  <si>
    <t>1.  Показатели надежности  объектов теплоснабжения</t>
  </si>
  <si>
    <t xml:space="preserve">2.   Показатели энергетической эффективности объектов теплоснабжения </t>
  </si>
  <si>
    <t>3.    Материальная характеристика тепловой сети  (вид теплоносителя - вода)</t>
  </si>
  <si>
    <t>2.   Показатели энергетической эффективности объекта теплоснабжения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</si>
  <si>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</si>
  <si>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</si>
  <si>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</si>
  <si>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</si>
  <si>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</si>
  <si>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</si>
  <si>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</si>
  <si>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</si>
  <si>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</si>
  <si>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</si>
  <si>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Фактические показатели надежности и энергетической эффективности по газовой котельной № 1                                                  АО "Горно-Алтайское ЖКХ"</t>
  </si>
  <si>
    <t xml:space="preserve">                     Фактические показатели надежности и энергетической эффективности по газовой котельной № 2                           АО "Горно-Алтайское ЖКХ"</t>
  </si>
  <si>
    <t xml:space="preserve">        Фактические показатели надежности и энергетической эффективности по газовой котельной № 3                                          АО "Горно-Алтайское ЖКХ"</t>
  </si>
  <si>
    <t>Фактические показатели надежности и энергетической эффективности по газовой котельной № 4                                                  АО "Горно-Алтайское ЖКХ"</t>
  </si>
  <si>
    <t>Фактические показатели надежности и энергетической эффективности по газовой котельной № 5                                                  АО "Горно-Алтайское ЖКХ"</t>
  </si>
  <si>
    <t>Фактические показатели надежности и энергетической эффективности по газовой котельной № 6                                                  АО "Горно-Алтайское ЖКХ"</t>
  </si>
  <si>
    <t>Фактические показатели надежности и энергетической эффективности по газовой котельной № 7                                                 АО "Горно-Алтайское ЖКХ"</t>
  </si>
  <si>
    <t xml:space="preserve">           Фактические показатели надежности и энергетической эффективности по газовой котельной № 9                                    АО "Горно-Алтайское ЖКХ"</t>
  </si>
  <si>
    <t>Фактические показатели надежности и энергетической эффективности по газовой котельной № 11                                              АО "Горно-Алтайское ЖКХ"</t>
  </si>
  <si>
    <t>Фактические показатели надежности и энергетической эффективности по газовой котельной № 12                                            АО "Горно-Алтайское ЖКХ"</t>
  </si>
  <si>
    <t xml:space="preserve">    Фактические показатели надежности и энергетической эффективности по газовой котельной № 13                                         АО "Горно-Алтайское ЖКХ"</t>
  </si>
  <si>
    <t>Фактические показатели надежности и энергетической эффективности по угольной котельной № 14                             АО "Горно-Алтайское ЖКХ"</t>
  </si>
  <si>
    <t>Фактические показатели надежности и энергетической эффективности поугольной котельной № 15                                        АО "Горно-Алтайское ЖКХ"</t>
  </si>
  <si>
    <t>Фактические показатели надежности и энергетической эффективности поугольной котельной  № 16                                      АО "Горно-Алтайское ЖКХ"</t>
  </si>
  <si>
    <t>Фактические показатели надежности и энергетической эффективности по газовой котельной № 17                                             АО "Горно-Алтайское ЖКХ"</t>
  </si>
  <si>
    <t>Фактические показатели надежности и энергетической эффективности по угольной котельной  № 18                                        АО "Горно-Алтайское ЖКХ"</t>
  </si>
  <si>
    <t>Фактические показатели надежности и энергетической эффективности по газовой котельной № 19                                           АО "Горно-Алтайское ЖКХ"</t>
  </si>
  <si>
    <t>Фактические показатели надежности и энергетической эффективности по газовой котельной № 20                                         АО "Горно-Алтайское ЖКХ"</t>
  </si>
  <si>
    <t>Фактические показатели надежности и энергетической эффективности по угольной котельной  № 21                                    АО "Горно-Алтайское ЖКХ"</t>
  </si>
  <si>
    <t>Фактические показатели надежности и энергетической эффективности по газовой котельной № 22                                         АО "Горно-Алтайское ЖКХ"</t>
  </si>
  <si>
    <t>Фактические показатели надежности и энергетической эффективности по угольной котельной  № 23                                       АО "Горно-Алтайское ЖКХ"</t>
  </si>
  <si>
    <t>Фактические показатели надежности и энергетической эффективности по угольной котельной № 24                                         АО "Горно-Алтайское ЖКХ"</t>
  </si>
  <si>
    <t>Фактические показатели надежности и энергетической эффективности по газовой котельной № 25                                         АО "Горно-Алтайское ЖКХ"</t>
  </si>
  <si>
    <t>Фактические показатели надежности и энергетической эффективности по угольной котельной Легенда РА                         АО "Горно-Алтайское ЖКХ"</t>
  </si>
  <si>
    <t>Фактические показатели надежности и энергетической эффективности по угольной котельной ПАТП                                        АО "Горно-Алтайское ЖКХ"</t>
  </si>
  <si>
    <t>Фактические показатели надежности и энергетической эффективности по тепловому пункту № 1                              АО "Горно-Алтайское ЖКХ"</t>
  </si>
  <si>
    <t>Фактические показатели надежности и энергетической эффективности по тепловому пункту № 2                                               АО "Горно-Алтайское ЖКХ"</t>
  </si>
  <si>
    <t xml:space="preserve">                Фактические показатели надежности и энергетической эффективности по тепловому пункту № 3                              АО "Горно-Алтайское ЖКХ"</t>
  </si>
  <si>
    <t>Фактические показатели надежности и энергетической эффективности по тепловому пункту № 7                                            АО "Горно-Алтайское ЖКХ"</t>
  </si>
  <si>
    <t>Фактические показатели надежности и энергетической эффективности по тепловому пункту № 8                                           АО "Горно-Алтайское ЖКХ"</t>
  </si>
  <si>
    <t>Фактические показатели надежности и энергетической эффективности по магистральной сети                                                   АО "Горно-Алтайское ЖКХ"</t>
  </si>
  <si>
    <t>Фактические показатели надежности и энергетической эффективности по тепловым пунктам                                                      АО "Горно-Алтайское ЖКХ"</t>
  </si>
  <si>
    <t>Фактические показатели надежности и энергетической эффективности по газовым котельным                                                    АО "Горно-Алтайское ЖКХ"</t>
  </si>
  <si>
    <t>Фактические показатели надежности и энергетической эффективности по угольным котельнм                                                     АО "Горно-Алтайское ЖКХ"</t>
  </si>
  <si>
    <t>Фактические показатели надежности и энергетической эффективности по тепловой сети отопления                                        от газовой котельной № 10  ООО "Энерго Алтай"</t>
  </si>
  <si>
    <t xml:space="preserve">Фактические показатели надежности и энергетической эффективности по тепловой сети отопления                                           от угольной котельной   АО "Горно-Алтайский завод ЖБИ"                                   </t>
  </si>
  <si>
    <t>Фактические показатели надежности и энергетической эффективности по резервной угольной котельной № 22                                         АО "Горно-Алтайское ЖКХ"</t>
  </si>
  <si>
    <t xml:space="preserve">                     Фактические показатели надежности и энергетической эффективности по угольной  котельной № 8                                                              АО "Горно-Алтайское ЖКХ"</t>
  </si>
  <si>
    <t xml:space="preserve">     Фактические показатели надежности и энергетической эффективности по резервной угольной котельной  № 13                                                         АО "Горно-Алтайское 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</si>
</sst>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166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%20&#1060;&#1077;&#1076;&#1086;&#1090;&#1086;&#1074;/&#1052;&#1086;&#1080;%20&#1076;&#1086;&#1082;&#1091;&#1084;&#1077;&#1085;&#1090;&#1099;/&#1056;&#1072;&#1073;&#1086;&#1090;&#1072;%20&#1060;&#1077;&#1076;&#1086;&#1090;&#1086;&#1074;/2020/&#1054;&#1090;&#1095;&#1077;&#1090;&#1099;%20&#1058;&#1069;&#1056;%202020/2020%20&#1075;%20&#1054;&#1073;&#1097;_&#1090;&#1072;&#1073;&#1083;_&#1088;&#1072;&#1089;&#1093;_&#1091;&#1075;&#1083;&#1103;_&#1074;&#1086;&#1076;&#1099;_&#1074;&#1099;&#1088;_&#1090;&#1077;&#1087;&#1083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%20&#1060;&#1077;&#1076;&#1086;&#1090;&#1086;&#1074;/&#1052;&#1086;&#1080;%20&#1076;&#1086;&#1082;&#1091;&#1084;&#1077;&#1085;&#1090;&#1099;/&#1056;&#1072;&#1073;&#1086;&#1090;&#1072;%20&#1060;&#1077;&#1076;&#1086;&#1090;&#1086;&#1074;/2020/&#1054;&#1090;&#1095;&#1077;&#1090;&#1099;%20&#1058;&#1069;&#1056;%202020/2020%20&#1074;&#1099;&#1088;&#1072;&#1073;&#1086;&#1090;&#1082;&#1072;%20&#1087;&#1086;%20&#1082;&#1086;&#1090;&#1077;&#1083;&#1100;&#1085;&#1099;&#108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%20&#1060;&#1077;&#1076;&#1086;&#1090;&#1086;&#1074;/&#1052;&#1086;&#1080;%20&#1076;&#1086;&#1082;&#1091;&#1084;&#1077;&#1085;&#1090;&#1099;/&#1056;&#1072;&#1073;&#1086;&#1090;&#1072;%20&#1060;&#1077;&#1076;&#1086;&#1090;&#1086;&#1074;/2020/&#1054;&#1090;&#1095;&#1077;&#1090;&#1099;%20&#1058;&#1069;&#1056;%202020/2020%20&#1090;_&#1101;&#1085;&#1077;&#1088;%20&#1082;&#1086;&#1090;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%20&#1060;&#1077;&#1076;&#1086;&#1090;&#1086;&#1074;/&#1052;&#1086;&#1080;%20&#1076;&#1086;&#1082;&#1091;&#1084;&#1077;&#1085;&#1090;&#1099;/&#1056;&#1072;&#1073;&#1086;&#1090;&#1072;%20&#1060;&#1077;&#1076;&#1086;&#1090;&#1086;&#1074;/2020/&#1054;&#1090;&#1095;&#1077;&#1090;&#1099;%20&#1058;&#1069;&#1056;%202020/2020%20&#1090;_&#1101;&#1085;&#1077;&#1088;%20&#1082;&#1086;&#1090;&#1047;&#1046;&#1041;&#104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%20&#1060;&#1077;&#1076;&#1086;&#1090;&#1086;&#1074;/&#1052;&#1086;&#1080;%20&#1076;&#1086;&#1082;&#1091;&#1084;&#1077;&#1085;&#1090;&#1099;/&#1056;&#1072;&#1073;&#1086;&#1090;&#1072;%20&#1060;&#1077;&#1076;&#1086;&#1090;&#1086;&#1074;/2020/&#1054;&#1090;&#1095;&#1077;&#1090;&#1099;%20&#1058;&#1069;&#1056;%202020/2020%20&#1052;&#1072;&#1090;_&#1086;&#1090;&#1095;&#1077;&#1090;_&#1091;&#1075;&#1086;&#1083;&#1100;_&#1090;_&#1101;&#1085;&#1077;&#1088;_&#1058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_угля и газа 20 г"/>
      <sheetName val="Расх_угля и газа 20 г (2)"/>
      <sheetName val="Расх_угля и газа 20 г (3)"/>
      <sheetName val="Вода 2020"/>
      <sheetName val="Вода 2020 (2)"/>
      <sheetName val="Выработка 2020"/>
      <sheetName val="Выработка 2020 (2)"/>
      <sheetName val="Выработка 2020 (3)"/>
    </sheetNames>
    <sheetDataSet>
      <sheetData sheetId="0">
        <row r="6">
          <cell r="W6">
            <v>835.8900000000001</v>
          </cell>
        </row>
        <row r="12">
          <cell r="W12">
            <v>2</v>
          </cell>
        </row>
        <row r="14">
          <cell r="W14">
            <v>356.1</v>
          </cell>
        </row>
        <row r="16">
          <cell r="W16">
            <v>446.4</v>
          </cell>
        </row>
        <row r="18">
          <cell r="W18">
            <v>289.7</v>
          </cell>
        </row>
        <row r="20">
          <cell r="W20">
            <v>167.8</v>
          </cell>
        </row>
        <row r="24">
          <cell r="W24">
            <v>91.699999999999989</v>
          </cell>
        </row>
        <row r="28">
          <cell r="W28">
            <v>0.1</v>
          </cell>
        </row>
        <row r="30">
          <cell r="W30">
            <v>336.2</v>
          </cell>
        </row>
        <row r="34">
          <cell r="W34">
            <v>323.5</v>
          </cell>
        </row>
        <row r="36">
          <cell r="W36">
            <v>195.89999999999998</v>
          </cell>
        </row>
        <row r="38">
          <cell r="W38">
            <v>474.9</v>
          </cell>
        </row>
        <row r="42">
          <cell r="W42">
            <v>1034957</v>
          </cell>
        </row>
        <row r="44">
          <cell r="W44">
            <v>296648</v>
          </cell>
        </row>
        <row r="46">
          <cell r="W46">
            <v>1516913</v>
          </cell>
        </row>
        <row r="48">
          <cell r="W48">
            <v>3296855</v>
          </cell>
        </row>
        <row r="50">
          <cell r="W50">
            <v>3074784</v>
          </cell>
        </row>
        <row r="52">
          <cell r="W52">
            <v>1462031</v>
          </cell>
        </row>
        <row r="54">
          <cell r="W54">
            <v>424921</v>
          </cell>
        </row>
        <row r="56">
          <cell r="W56">
            <v>1810482</v>
          </cell>
        </row>
        <row r="58">
          <cell r="W58">
            <v>556896</v>
          </cell>
        </row>
        <row r="60">
          <cell r="W60">
            <v>561685</v>
          </cell>
        </row>
        <row r="62">
          <cell r="W62">
            <v>1187375</v>
          </cell>
        </row>
        <row r="64">
          <cell r="W64">
            <v>735389</v>
          </cell>
        </row>
        <row r="66">
          <cell r="W66">
            <v>130847</v>
          </cell>
        </row>
        <row r="68">
          <cell r="W68">
            <v>37494</v>
          </cell>
        </row>
        <row r="70">
          <cell r="W70">
            <v>54563</v>
          </cell>
        </row>
        <row r="72">
          <cell r="W72">
            <v>468172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тельные  газовые 2020г. комер"/>
      <sheetName val="Котельные  газовые 2020г. (3)"/>
      <sheetName val="Котельные  газовые 2020г. (2)"/>
      <sheetName val="Котельные  газовые 2020г."/>
      <sheetName val="Котельные  угольные 2020 "/>
      <sheetName val="Котельные  угольные 2020  (2)"/>
      <sheetName val="Котельные  газовые 2020 г (ДТ)"/>
    </sheetNames>
    <sheetDataSet>
      <sheetData sheetId="0">
        <row r="10">
          <cell r="FK10">
            <v>200.85360094451002</v>
          </cell>
        </row>
        <row r="86">
          <cell r="GH86">
            <v>1040.1643607420376</v>
          </cell>
          <cell r="GI86">
            <v>57.576498025157377</v>
          </cell>
          <cell r="GK86">
            <v>380.29007893193136</v>
          </cell>
        </row>
        <row r="87">
          <cell r="GH87">
            <v>293.80865792186876</v>
          </cell>
          <cell r="GI87">
            <v>11.454006806220313</v>
          </cell>
          <cell r="GK87">
            <v>601.13162827192468</v>
          </cell>
        </row>
        <row r="88">
          <cell r="GH88">
            <v>1401.131054430108</v>
          </cell>
          <cell r="GI88">
            <v>40.341465496605977</v>
          </cell>
          <cell r="GK88">
            <v>1100.6560354643484</v>
          </cell>
        </row>
        <row r="89">
          <cell r="GH89">
            <v>3754.52100250492</v>
          </cell>
          <cell r="GI89">
            <v>84.639911847159539</v>
          </cell>
          <cell r="GK89">
            <v>1685.8188410620944</v>
          </cell>
        </row>
        <row r="90">
          <cell r="GH90">
            <v>3548.1076055963035</v>
          </cell>
          <cell r="GI90">
            <v>87.612334244939973</v>
          </cell>
          <cell r="GK90">
            <v>1060.5659290808235</v>
          </cell>
        </row>
        <row r="91">
          <cell r="GH91">
            <v>1772.5178754651565</v>
          </cell>
          <cell r="GI91">
            <v>61.053405625357613</v>
          </cell>
          <cell r="GK91">
            <v>311.84953766062722</v>
          </cell>
        </row>
        <row r="92">
          <cell r="GH92">
            <v>464.79880411128221</v>
          </cell>
          <cell r="GI92">
            <v>20.591735935429767</v>
          </cell>
        </row>
        <row r="94">
          <cell r="GH94">
            <v>512.40413427306032</v>
          </cell>
          <cell r="GI94">
            <v>21.829192907637548</v>
          </cell>
        </row>
        <row r="95">
          <cell r="GH95">
            <v>671.75509041981604</v>
          </cell>
          <cell r="GI95">
            <v>21.119230107823327</v>
          </cell>
          <cell r="GK95">
            <v>77.688745452063415</v>
          </cell>
        </row>
        <row r="96">
          <cell r="GH96">
            <v>1323.1885430460266</v>
          </cell>
          <cell r="GI96">
            <v>46.552249126996983</v>
          </cell>
          <cell r="GK96">
            <v>1010.2825416136703</v>
          </cell>
        </row>
        <row r="97">
          <cell r="GH97">
            <v>781.87040394228029</v>
          </cell>
          <cell r="GI97">
            <v>23.587139674683904</v>
          </cell>
          <cell r="GK97">
            <v>903.58523894503128</v>
          </cell>
        </row>
        <row r="101">
          <cell r="GH101">
            <v>548.13094238069459</v>
          </cell>
          <cell r="GI101">
            <v>10.356949784760559</v>
          </cell>
        </row>
      </sheetData>
      <sheetData sheetId="1">
        <row r="10">
          <cell r="CE10">
            <v>179.43647798742137</v>
          </cell>
        </row>
      </sheetData>
      <sheetData sheetId="2">
        <row r="10">
          <cell r="FE10">
            <v>-105.824</v>
          </cell>
        </row>
      </sheetData>
      <sheetData sheetId="3">
        <row r="10">
          <cell r="AY10">
            <v>39.564</v>
          </cell>
        </row>
        <row r="93">
          <cell r="GB93">
            <v>1987.315743190753</v>
          </cell>
          <cell r="GC93">
            <v>60.770927834818309</v>
          </cell>
        </row>
        <row r="98">
          <cell r="GB98">
            <v>99.023234218174011</v>
          </cell>
          <cell r="GC98">
            <v>13.895193777431121</v>
          </cell>
        </row>
        <row r="99">
          <cell r="GB99">
            <v>10.079491001616409</v>
          </cell>
          <cell r="GC99">
            <v>6.02477397848447</v>
          </cell>
        </row>
        <row r="100">
          <cell r="GB100">
            <v>14.413624189065876</v>
          </cell>
          <cell r="GC100">
            <v>14.213932406781987</v>
          </cell>
        </row>
      </sheetData>
      <sheetData sheetId="4">
        <row r="11">
          <cell r="AY11">
            <v>108.529</v>
          </cell>
        </row>
        <row r="13">
          <cell r="GB13">
            <v>1.4264771226131858</v>
          </cell>
          <cell r="GC13">
            <v>3.3153596733517032E-2</v>
          </cell>
        </row>
        <row r="15">
          <cell r="GB15">
            <v>123.3133325939877</v>
          </cell>
          <cell r="GC15">
            <v>38.526618555317945</v>
          </cell>
        </row>
        <row r="17">
          <cell r="GB17">
            <v>152.42133787600375</v>
          </cell>
          <cell r="GC17">
            <v>27.051536030325103</v>
          </cell>
        </row>
        <row r="19">
          <cell r="GB19">
            <v>62.195679770725803</v>
          </cell>
          <cell r="GC19">
            <v>42.291527753584347</v>
          </cell>
        </row>
        <row r="21">
          <cell r="GB21">
            <v>61.678425260959344</v>
          </cell>
          <cell r="GC21">
            <v>23.968636496134692</v>
          </cell>
        </row>
        <row r="23">
          <cell r="GB23">
            <v>10.39782565833481</v>
          </cell>
          <cell r="GC23">
            <v>14.902258193674356</v>
          </cell>
        </row>
        <row r="25">
          <cell r="GB25">
            <v>9.9817719372615517E-3</v>
          </cell>
          <cell r="GC25">
            <v>9.9817719372615413E-3</v>
          </cell>
        </row>
        <row r="27">
          <cell r="GB27">
            <v>18.650130515086602</v>
          </cell>
          <cell r="GC27">
            <v>34.030491460492925</v>
          </cell>
        </row>
        <row r="29">
          <cell r="GB29">
            <v>105.2935549087457</v>
          </cell>
          <cell r="GC29">
            <v>22.235352367099431</v>
          </cell>
        </row>
        <row r="31">
          <cell r="GB31">
            <v>105.7354992939643</v>
          </cell>
          <cell r="GC31">
            <v>19.45451033379522</v>
          </cell>
        </row>
        <row r="33">
          <cell r="GB33">
            <v>181.06353854894738</v>
          </cell>
          <cell r="GC33">
            <v>43.255658237452138</v>
          </cell>
        </row>
      </sheetData>
      <sheetData sheetId="5">
        <row r="11">
          <cell r="FE11">
            <v>288.21000000000004</v>
          </cell>
          <cell r="GB11">
            <v>285.28762762918194</v>
          </cell>
          <cell r="GC11">
            <v>71.377343176379597</v>
          </cell>
        </row>
      </sheetData>
      <sheetData sheetId="6">
        <row r="10">
          <cell r="CO10">
            <v>0.68703952095808374</v>
          </cell>
          <cell r="CP10">
            <v>3.5008383233532836E-2</v>
          </cell>
        </row>
        <row r="12">
          <cell r="CO12">
            <v>5.8115734098517446E-2</v>
          </cell>
          <cell r="CP12">
            <v>2.5203252032520163E-3</v>
          </cell>
        </row>
        <row r="14">
          <cell r="CO14">
            <v>1.0031285097192224</v>
          </cell>
          <cell r="CP14">
            <v>2.6577033837292818E-2</v>
          </cell>
        </row>
        <row r="16">
          <cell r="CO16">
            <v>2.4386825208085612</v>
          </cell>
          <cell r="CP16">
            <v>4.6897740784780151E-2</v>
          </cell>
        </row>
        <row r="18">
          <cell r="CO18">
            <v>2.1032641172265905</v>
          </cell>
          <cell r="CP18">
            <v>3.5964617583987391E-2</v>
          </cell>
        </row>
        <row r="20">
          <cell r="CO20">
            <v>1.1257553956834534</v>
          </cell>
          <cell r="CP20">
            <v>4.2215827338129674E-2</v>
          </cell>
        </row>
        <row r="22">
          <cell r="CO22">
            <v>0.49291601959144665</v>
          </cell>
          <cell r="CP22">
            <v>2.1802054712698637E-2</v>
          </cell>
        </row>
        <row r="24">
          <cell r="CO24">
            <v>1.3414120656830082</v>
          </cell>
          <cell r="CP24">
            <v>3.7141480247501635E-2</v>
          </cell>
        </row>
        <row r="26">
          <cell r="CO26">
            <v>0.53558937544867191</v>
          </cell>
          <cell r="CP26">
            <v>2.3138549892318783E-2</v>
          </cell>
        </row>
        <row r="28">
          <cell r="CO28">
            <v>0.56732037213740449</v>
          </cell>
          <cell r="CP28">
            <v>1.0731154580152502E-2</v>
          </cell>
        </row>
        <row r="32">
          <cell r="CO32">
            <v>0.45838008833711358</v>
          </cell>
          <cell r="CP32">
            <v>1.3969678882654935E-2</v>
          </cell>
        </row>
        <row r="40">
          <cell r="CO40">
            <v>0.380085167809455</v>
          </cell>
          <cell r="CP40">
            <v>7.115120894983562E-3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т 10  2020 (ЭнергоАлтай)  (4"/>
      <sheetName val="Кот 10  2020 (ЭнергоАлтай) (3)"/>
      <sheetName val="Кот 10  2020 (ЭнергоАлтай) (2)"/>
      <sheetName val="Кот 10  2020 (ЭнергоАлтай)"/>
      <sheetName val="Кот 10  2020 (ЭнергоАлтай) (ав)"/>
    </sheetNames>
    <sheetDataSet>
      <sheetData sheetId="0">
        <row r="10">
          <cell r="GQ10">
            <v>-41.522752598752646</v>
          </cell>
        </row>
        <row r="68">
          <cell r="HO68">
            <v>299.6102316037103</v>
          </cell>
          <cell r="HP68">
            <v>646.65617835402008</v>
          </cell>
        </row>
        <row r="69">
          <cell r="HJ69">
            <v>223.32159004226946</v>
          </cell>
        </row>
      </sheetData>
      <sheetData sheetId="1">
        <row r="11">
          <cell r="CY11">
            <v>321.88694758478937</v>
          </cell>
        </row>
      </sheetData>
      <sheetData sheetId="2">
        <row r="10">
          <cell r="GQ10">
            <v>283.24647817047816</v>
          </cell>
        </row>
      </sheetData>
      <sheetData sheetId="3">
        <row r="10">
          <cell r="BL10">
            <v>9.1140709146968106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т ЗЖБИ  2020"/>
    </sheetNames>
    <sheetDataSet>
      <sheetData sheetId="0">
        <row r="9">
          <cell r="I9">
            <v>356.86386808698535</v>
          </cell>
          <cell r="GM9">
            <v>1138.3251933178847</v>
          </cell>
        </row>
        <row r="10">
          <cell r="GH10">
            <v>728.36180668211523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(мат.отч.)"/>
      <sheetName val="ТП 2020 г"/>
      <sheetName val="ТП 2020 г (2)"/>
      <sheetName val="ТП 2020 г (3)"/>
      <sheetName val="ТП 2020 г (4)"/>
    </sheetNames>
    <sheetDataSet>
      <sheetData sheetId="0" refreshError="1"/>
      <sheetData sheetId="1">
        <row r="9">
          <cell r="AH9">
            <v>29.52625166151585</v>
          </cell>
        </row>
      </sheetData>
      <sheetData sheetId="2">
        <row r="9">
          <cell r="EC9">
            <v>-204.64601342337653</v>
          </cell>
        </row>
      </sheetData>
      <sheetData sheetId="3">
        <row r="10">
          <cell r="BL10">
            <v>863.21301775147924</v>
          </cell>
        </row>
      </sheetData>
      <sheetData sheetId="4">
        <row r="9">
          <cell r="EC9">
            <v>-46.746464546055186</v>
          </cell>
          <cell r="EO9">
            <v>-158.09469025110013</v>
          </cell>
          <cell r="EQ9">
            <v>1679.4715211528398</v>
          </cell>
        </row>
        <row r="10">
          <cell r="EJ10">
            <v>562.43015853560348</v>
          </cell>
          <cell r="EK10">
            <v>33.276037736988229</v>
          </cell>
        </row>
        <row r="11">
          <cell r="EO11">
            <v>286.60207556028945</v>
          </cell>
          <cell r="EQ11">
            <v>1431.5862297289714</v>
          </cell>
        </row>
        <row r="12">
          <cell r="EJ12">
            <v>731.98303226530493</v>
          </cell>
          <cell r="EK12">
            <v>43.207422479097602</v>
          </cell>
        </row>
        <row r="13">
          <cell r="EO13">
            <v>-115.48817580231912</v>
          </cell>
          <cell r="EQ13">
            <v>2111.0240686395327</v>
          </cell>
        </row>
        <row r="14">
          <cell r="EJ14">
            <v>1037.5629715536563</v>
          </cell>
          <cell r="EK14">
            <v>51.479194982982278</v>
          </cell>
        </row>
        <row r="15">
          <cell r="EO15">
            <v>-70.899448516262964</v>
          </cell>
          <cell r="EQ15">
            <v>2035.698771962539</v>
          </cell>
        </row>
        <row r="16">
          <cell r="EJ16">
            <v>566.28035502418038</v>
          </cell>
          <cell r="EK16">
            <v>41.306957571347453</v>
          </cell>
        </row>
        <row r="17">
          <cell r="EO17">
            <v>133.59462129556897</v>
          </cell>
          <cell r="EQ17">
            <v>193.84452359208524</v>
          </cell>
        </row>
        <row r="18">
          <cell r="EJ18">
            <v>136.09235279553528</v>
          </cell>
          <cell r="EK18">
            <v>18.489273789954332</v>
          </cell>
        </row>
        <row r="32">
          <cell r="EP32">
            <v>865.23773901621905</v>
          </cell>
        </row>
        <row r="33">
          <cell r="EK33">
            <v>514.13116651188125</v>
          </cell>
          <cell r="EL33">
            <v>60.468308381629242</v>
          </cell>
        </row>
        <row r="34">
          <cell r="EP34">
            <v>1384.8113083181493</v>
          </cell>
        </row>
        <row r="35">
          <cell r="EK35">
            <v>717.67763282046781</v>
          </cell>
          <cell r="EL35">
            <v>77.398143991305403</v>
          </cell>
        </row>
        <row r="36">
          <cell r="EP36">
            <v>2732.135179059655</v>
          </cell>
        </row>
        <row r="37">
          <cell r="EK37">
            <v>1710.0083345622593</v>
          </cell>
          <cell r="EL37">
            <v>136.32063289900691</v>
          </cell>
        </row>
        <row r="38">
          <cell r="EP38">
            <v>1105.8572164370146</v>
          </cell>
        </row>
        <row r="39">
          <cell r="EK39">
            <v>798.98799656282654</v>
          </cell>
          <cell r="EL39">
            <v>67.346707528487514</v>
          </cell>
        </row>
        <row r="40">
          <cell r="EP40">
            <v>685.23601203298517</v>
          </cell>
        </row>
        <row r="41">
          <cell r="EK41">
            <v>248.36949112482802</v>
          </cell>
          <cell r="EL41">
            <v>49.673898224965839</v>
          </cell>
        </row>
        <row r="42">
          <cell r="EP42">
            <v>1540.1280759817482</v>
          </cell>
        </row>
        <row r="43">
          <cell r="EK43">
            <v>3821.9865620253167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abSelected="1" workbookViewId="0">
      <selection activeCell="P48" sqref="P48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54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0">
        <v>6.3596000000000004</v>
      </c>
      <c r="P7" s="21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3.87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180.92295715617374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6811.3969856033173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>
        <f>'[1]Расх_угля и газа 20 г'!$W$42</f>
        <v>1034957</v>
      </c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8335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газовые 2020г. комер'!$GI$86+'[2]Котельные  газовые 2020 г (ДТ)'!$CP$10</f>
        <v>57.611506408390909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газовые 2020г. комер'!$GH$86+'[2]Котельные  газовые 2020г. комер'!$GK$86+'[2]Котельные  газовые 2020 г (ДТ)'!$CO$10</f>
        <v>1421.1414791949269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5332.6440000000002</v>
      </c>
      <c r="P18" s="19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2253.1970000000001</v>
      </c>
      <c r="P19" s="15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2850.538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228.90899999999999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>
        <v>151.75</v>
      </c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289.60000000000002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275.05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638.65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1186.75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617.6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925.5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1258.2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49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744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223.5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A5:P5"/>
    <mergeCell ref="B3:N3"/>
    <mergeCell ref="B6:N6"/>
    <mergeCell ref="O6:P6"/>
    <mergeCell ref="L23:M23"/>
    <mergeCell ref="B20:N20"/>
    <mergeCell ref="O20:P20"/>
    <mergeCell ref="B21:N21"/>
    <mergeCell ref="O21:P21"/>
    <mergeCell ref="B16:N16"/>
    <mergeCell ref="A22:P22"/>
    <mergeCell ref="A10:P10"/>
    <mergeCell ref="B11:N11"/>
    <mergeCell ref="O11:P11"/>
    <mergeCell ref="B12:N12"/>
    <mergeCell ref="B7:N7"/>
    <mergeCell ref="O7:P7"/>
    <mergeCell ref="B8:N8"/>
    <mergeCell ref="O8:P8"/>
    <mergeCell ref="B9:N9"/>
    <mergeCell ref="O9:P9"/>
    <mergeCell ref="B19:N19"/>
    <mergeCell ref="O19:P19"/>
    <mergeCell ref="O12:P12"/>
    <mergeCell ref="B13:N13"/>
    <mergeCell ref="O13:P13"/>
    <mergeCell ref="B14:N14"/>
    <mergeCell ref="O14:P14"/>
    <mergeCell ref="B15:N15"/>
    <mergeCell ref="O15:P15"/>
    <mergeCell ref="O16:P16"/>
    <mergeCell ref="B17:N17"/>
    <mergeCell ref="O17:P17"/>
    <mergeCell ref="B18:N18"/>
    <mergeCell ref="O18:P18"/>
    <mergeCell ref="O23:P23"/>
    <mergeCell ref="B23:K23"/>
    <mergeCell ref="B24:K24"/>
    <mergeCell ref="O24:P24"/>
    <mergeCell ref="B25:K25"/>
    <mergeCell ref="O25:P25"/>
    <mergeCell ref="L24:M24"/>
    <mergeCell ref="L25:M25"/>
    <mergeCell ref="O26:P26"/>
    <mergeCell ref="B27:K27"/>
    <mergeCell ref="O27:P27"/>
    <mergeCell ref="B38:K38"/>
    <mergeCell ref="O38:P38"/>
    <mergeCell ref="L26:M26"/>
    <mergeCell ref="L27:M27"/>
    <mergeCell ref="L38:M38"/>
    <mergeCell ref="B26:K26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L28:M28"/>
    <mergeCell ref="L29:M29"/>
    <mergeCell ref="L30:M30"/>
    <mergeCell ref="L36:M36"/>
    <mergeCell ref="L37:M37"/>
    <mergeCell ref="L31:M31"/>
    <mergeCell ref="L32:M32"/>
    <mergeCell ref="L33:M33"/>
    <mergeCell ref="L34:M34"/>
    <mergeCell ref="L35:M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B25" workbookViewId="0">
      <selection activeCell="B40" sqref="B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88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0">
        <f>3905.3/1000</f>
        <v>3.9053</v>
      </c>
      <c r="P7" s="21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/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30"/>
      <c r="P11" s="31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7839.1529999999993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/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/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v>0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'[3]Кот 10  2020 (ЭнергоАлтай)  (4'!$HJ$69+'[3]Кот 10  2020 (ЭнергоАлтай)  (4'!$HO$68+'[3]Кот 10  2020 (ЭнергоАлтай)  (4'!$HP$68</f>
        <v>1169.5879999999997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6669.5649999999996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8">
        <v>3313.9969999999998</v>
      </c>
      <c r="P19" s="1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3232.4659999999999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123.102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>
        <v>34.5</v>
      </c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133.5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319.5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558.25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782.55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431.25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332.5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601.25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66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289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308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>
        <v>49</v>
      </c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6:K26"/>
    <mergeCell ref="L26:M26"/>
    <mergeCell ref="O26:P26"/>
    <mergeCell ref="B27:K27"/>
    <mergeCell ref="L27:M27"/>
    <mergeCell ref="O27:P27"/>
    <mergeCell ref="B28:K28"/>
    <mergeCell ref="L28:M28"/>
    <mergeCell ref="O28:P28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8:K38"/>
    <mergeCell ref="L38:M38"/>
    <mergeCell ref="O38:P38"/>
    <mergeCell ref="B36:K36"/>
    <mergeCell ref="L36:M36"/>
    <mergeCell ref="O36:P36"/>
    <mergeCell ref="B37:K37"/>
    <mergeCell ref="L37:M37"/>
    <mergeCell ref="O37:P37"/>
  </mergeCells>
  <pageMargins left="0.7" right="0.7" top="0.75" bottom="0.75" header="0.3" footer="0.3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22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0">
        <f>2811.5/1000</f>
        <v>2.8115000000000001</v>
      </c>
      <c r="P7" s="21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3.3540000000000001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209.08655845329565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3171.4330551060389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>
        <f>'[1]Расх_угля и газа 20 г'!$W$58</f>
        <v>556896</v>
      </c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8335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газовые 2020г. комер'!$GI$94+'[2]Котельные  газовые 2020 г (ДТ)'!$CP$26</f>
        <v>21.852331457529868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газовые 2020г. комер'!$GH$94+'[2]Котельные  газовые 2020 г (ДТ)'!$CO$26</f>
        <v>512.93972364850902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2636.6409999999996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8">
        <v>695.14300000000003</v>
      </c>
      <c r="P19" s="1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1560.829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380.66899999999998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21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154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145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603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542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494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502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/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279.5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71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B25" workbookViewId="0">
      <selection activeCell="B40" sqref="B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63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2388/1000</f>
        <v>2.3879999999999999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4.1280000000000001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158.22919712182727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4226.8201175064205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>
        <f>'[1]Расх_угля и газа 20 г'!$W$60</f>
        <v>561685</v>
      </c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8335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газовые 2020г. комер'!$GI$95+'[2]Котельные  газовые 2020 г (ДТ)'!$CP$28</f>
        <v>21.12996126240348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газовые 2020г. комер'!$GH$95+'[2]Котельные  газовые 2020г. комер'!$GK$95+'[2]Котельные  газовые 2020 г (ДТ)'!$CO$28</f>
        <v>750.01115624401677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3455.6790000000001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2776.38</v>
      </c>
      <c r="P19" s="15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4">
        <v>444.53500000000003</v>
      </c>
      <c r="P20" s="15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234.76400000000001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>
        <v>2.5</v>
      </c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>
        <v>30.5</v>
      </c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83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73.5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499.5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477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293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299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241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166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147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76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topLeftCell="A22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64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0">
        <f>2822.1/1000</f>
        <v>2.8220999999999998</v>
      </c>
      <c r="P7" s="21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7.14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154.08303465436902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9175.7303337866924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>
        <f>'[1]Расх_угля и газа 20 г'!$W$62</f>
        <v>1187375</v>
      </c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8335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газовые 2020г. комер'!$GI$96</f>
        <v>46.552249126996983</v>
      </c>
      <c r="P16" s="15"/>
    </row>
    <row r="17" spans="1:17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газовые 2020г. комер'!$GH$96+'[2]Котельные  газовые 2020г. комер'!$GK$96</f>
        <v>2333.4710846596968</v>
      </c>
      <c r="P17" s="15"/>
    </row>
    <row r="18" spans="1:17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6795.7069999999994</v>
      </c>
      <c r="P18" s="15"/>
      <c r="Q18" s="3"/>
    </row>
    <row r="19" spans="1:17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2102.0709999999999</v>
      </c>
      <c r="P19" s="15"/>
      <c r="Q19" s="3"/>
    </row>
    <row r="20" spans="1:17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4">
        <v>4004.8989999999999</v>
      </c>
      <c r="P20" s="15"/>
      <c r="Q20" s="3"/>
    </row>
    <row r="21" spans="1:17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688.73699999999997</v>
      </c>
      <c r="P21" s="15"/>
      <c r="Q21" s="3"/>
    </row>
    <row r="22" spans="1:17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7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7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>
        <v>108</v>
      </c>
      <c r="P24" s="9"/>
    </row>
    <row r="25" spans="1:17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>
        <v>50</v>
      </c>
      <c r="P25" s="9"/>
    </row>
    <row r="26" spans="1:17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82.75</v>
      </c>
      <c r="P26" s="9"/>
    </row>
    <row r="27" spans="1:17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165</v>
      </c>
      <c r="P27" s="9"/>
    </row>
    <row r="28" spans="1:17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191.5</v>
      </c>
      <c r="P28" s="9"/>
    </row>
    <row r="29" spans="1:17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419.75</v>
      </c>
      <c r="P29" s="9"/>
    </row>
    <row r="30" spans="1:17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362.2</v>
      </c>
      <c r="P30" s="9"/>
    </row>
    <row r="31" spans="1:17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298.2</v>
      </c>
      <c r="P31" s="9"/>
    </row>
    <row r="32" spans="1:17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442.5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147.19999999999999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75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214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>
        <v>266</v>
      </c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view="pageBreakPreview" topLeftCell="A10" zoomScale="60" zoomScaleNormal="100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A3" s="25" t="s">
        <v>92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0">
        <f>2822.1/1000</f>
        <v>2.8220999999999998</v>
      </c>
      <c r="P7" s="21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6.55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0.174448644184446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8.7246307193467025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26">
        <f>'[1]Расх_угля и газа 20 г'!$W$12</f>
        <v>2</v>
      </c>
      <c r="P13" s="2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5327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угольные 2020 '!$GC$13</f>
        <v>3.3153596733517032E-2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угольные 2020 '!$GB$13</f>
        <v>1.4264771226131858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7.2650000000000006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2.8109999999999999</v>
      </c>
      <c r="P19" s="15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4">
        <v>0.76600000000000001</v>
      </c>
      <c r="P20" s="15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3.6880000000000002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>
        <v>108</v>
      </c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>
        <v>50</v>
      </c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82.75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165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191.5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419.75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362.2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298.2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442.5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147.19999999999999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75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214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>
        <v>266</v>
      </c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38:K38"/>
    <mergeCell ref="L38:M38"/>
    <mergeCell ref="O38:P38"/>
    <mergeCell ref="A3:P3"/>
    <mergeCell ref="B36:K36"/>
    <mergeCell ref="L36:M36"/>
    <mergeCell ref="O36:P36"/>
    <mergeCell ref="B37:K37"/>
    <mergeCell ref="L37:M37"/>
    <mergeCell ref="O37:P37"/>
    <mergeCell ref="B34:K34"/>
    <mergeCell ref="L34:M34"/>
    <mergeCell ref="O34:P34"/>
    <mergeCell ref="B35:K35"/>
    <mergeCell ref="L35:M35"/>
    <mergeCell ref="O35:P35"/>
    <mergeCell ref="B32:K32"/>
    <mergeCell ref="L32:M32"/>
    <mergeCell ref="O32:P32"/>
    <mergeCell ref="B33:K33"/>
    <mergeCell ref="L33:M33"/>
    <mergeCell ref="O33:P33"/>
    <mergeCell ref="B30:K30"/>
    <mergeCell ref="L30:M30"/>
    <mergeCell ref="O30:P30"/>
    <mergeCell ref="B31:K31"/>
    <mergeCell ref="L31:M31"/>
    <mergeCell ref="O31:P31"/>
    <mergeCell ref="B28:K28"/>
    <mergeCell ref="L28:M28"/>
    <mergeCell ref="O28:P28"/>
    <mergeCell ref="B29:K29"/>
    <mergeCell ref="L29:M29"/>
    <mergeCell ref="O29:P29"/>
    <mergeCell ref="B26:K26"/>
    <mergeCell ref="L26:M26"/>
    <mergeCell ref="O26:P26"/>
    <mergeCell ref="B27:K27"/>
    <mergeCell ref="L27:M27"/>
    <mergeCell ref="O27:P27"/>
    <mergeCell ref="B24:K24"/>
    <mergeCell ref="L24:M24"/>
    <mergeCell ref="O24:P24"/>
    <mergeCell ref="B25:K25"/>
    <mergeCell ref="L25:M25"/>
    <mergeCell ref="O25:P25"/>
    <mergeCell ref="B21:N21"/>
    <mergeCell ref="O21:P21"/>
    <mergeCell ref="A22:P22"/>
    <mergeCell ref="B23:K23"/>
    <mergeCell ref="L23:M23"/>
    <mergeCell ref="O23:P23"/>
    <mergeCell ref="B18:N18"/>
    <mergeCell ref="O18:P18"/>
    <mergeCell ref="B19:N19"/>
    <mergeCell ref="O19:P19"/>
    <mergeCell ref="B20:N20"/>
    <mergeCell ref="O20:P20"/>
    <mergeCell ref="B15:N15"/>
    <mergeCell ref="O15:P15"/>
    <mergeCell ref="B16:N16"/>
    <mergeCell ref="O16:P16"/>
    <mergeCell ref="B17:N17"/>
    <mergeCell ref="O17:P17"/>
    <mergeCell ref="B12:N12"/>
    <mergeCell ref="O12:P12"/>
    <mergeCell ref="B13:N13"/>
    <mergeCell ref="O13:P13"/>
    <mergeCell ref="B14:N14"/>
    <mergeCell ref="O14:P14"/>
    <mergeCell ref="B11:N11"/>
    <mergeCell ref="O11:P11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</mergeCells>
  <pageMargins left="0.7" right="0.7" top="0.75" bottom="0.75" header="0.3" footer="0.3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25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65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0">
        <f>1231.5/1000</f>
        <v>1.2315</v>
      </c>
      <c r="P7" s="21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1.02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O13/O12*(O14/7000)*1000</f>
        <v>342.37834378239251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791.49895114930553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26">
        <f>'[1]Расх_угля и газа 20 г'!$W$14</f>
        <v>356.1</v>
      </c>
      <c r="P13" s="2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5327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угольные 2020 '!$GC$15</f>
        <v>38.526618555317945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угольные 2020 '!$GB$15</f>
        <v>123.3133325939877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629.65899999999999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6">
        <v>0</v>
      </c>
      <c r="P19" s="17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4">
        <v>629.65899999999999</v>
      </c>
      <c r="P20" s="15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8">
        <v>0</v>
      </c>
      <c r="P21" s="19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4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10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28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930.5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204.5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5.5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49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/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/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/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28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66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1049/1000</f>
        <v>1.0489999999999999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1.379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O13/O12*(O14/7000)*1000</f>
        <v>351.06312355640506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967.66187390632888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26">
        <f>'[1]Расх_угля и газа 20 г'!$W$16</f>
        <v>446.4</v>
      </c>
      <c r="P13" s="2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5327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угольные 2020 '!$GC$17</f>
        <v>27.051536030325103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угольные 2020 '!$GB$17</f>
        <v>152.42133787600375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788.18899999999996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709.60599999999999</v>
      </c>
      <c r="P19" s="15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4">
        <v>42.872</v>
      </c>
      <c r="P20" s="15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35.710999999999999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/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22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89.5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232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244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102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232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/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127.5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/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25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67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462/1000</f>
        <v>0.46200000000000002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1.26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O13/O12*(O14/7000)*1000</f>
        <v>520.587674599401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423.4862075243102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26">
        <f>'[1]Расх_угля и газа 20 г'!$W$18</f>
        <v>289.7</v>
      </c>
      <c r="P13" s="2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5327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угольные 2020 '!$GC$19</f>
        <v>42.291527753584347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угольные 2020 '!$GB$19</f>
        <v>62.195679770725803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318.99900000000002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6">
        <v>0</v>
      </c>
      <c r="P19" s="17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4">
        <v>318.99900000000002</v>
      </c>
      <c r="P20" s="15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6">
        <v>0</v>
      </c>
      <c r="P21" s="17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/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/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/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138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34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/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107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/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/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183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25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68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2841/1000</f>
        <v>2.8410000000000002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3.87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153.79938126462184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5693.3791323292153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>
        <f>'[1]Расх_угля и газа 20 г'!$W$64</f>
        <v>735389</v>
      </c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8335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газовые 2020г. комер'!$GI$97+'[2]Котельные  газовые 2020 г (ДТ)'!$CP$32</f>
        <v>23.60110935356656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газовые 2020г. комер'!$GH$97+'[2]Котельные  газовые 2020г. комер'!$GK$97+'[2]Котельные  газовые 2020 г (ДТ)'!$CO$32</f>
        <v>1685.9140229756488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3983.864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1200.7639999999999</v>
      </c>
      <c r="P19" s="15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4">
        <v>2770.134</v>
      </c>
      <c r="P20" s="15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12.965999999999999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60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92.5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251.5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637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301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632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416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155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146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150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22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69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338/1000</f>
        <v>0.33800000000000002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1.095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O13/O12*(O14/7000)*1000</f>
        <v>316.56526603975192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403.37906175709406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26">
        <f>'[1]Расх_угля и газа 20 г'!$W$20</f>
        <v>167.8</v>
      </c>
      <c r="P13" s="2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5327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угольные 2020 '!$GC$21</f>
        <v>23.968636496134692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угольные 2020 '!$GB$21</f>
        <v>61.678425260959344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317.73200000000003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6">
        <v>0</v>
      </c>
      <c r="P19" s="17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4">
        <v>317.73200000000003</v>
      </c>
      <c r="P20" s="15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6">
        <v>0</v>
      </c>
      <c r="P21" s="17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/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/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/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108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93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/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78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/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59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/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B31" workbookViewId="0">
      <selection activeCell="B40" sqref="B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55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480/1000</f>
        <v>0.48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1.788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147.0839639221424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2401.5059290593153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>
        <f>'[1]Расх_угля и газа 20 г'!$W$44</f>
        <v>296648</v>
      </c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8335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газовые 2020г. комер'!$GI$87+'[2]Котельные  газовые 2020 г (ДТ)'!$CP$12</f>
        <v>11.456527131423565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газовые 2020г. комер'!$GH$87+'[2]Котельные  газовые 2020г. комер'!$GK$87+'[2]Котельные  газовые 2020 г (ДТ)'!$CO$12</f>
        <v>894.9984019278919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1495.0509999999999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8">
        <v>0</v>
      </c>
      <c r="P19" s="1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1473.297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21.754000000000001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/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/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70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/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120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54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136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100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/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/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25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70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0">
        <f>303.5/1000</f>
        <v>0.30349999999999999</v>
      </c>
      <c r="P7" s="21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0.68799999999999994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158.5493007653177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982.66842799560516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>
        <f>'[1]Расх_угля и газа 20 г'!$W$66</f>
        <v>130847</v>
      </c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8335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газовые 2020г.'!$GC$98</f>
        <v>13.895193777431121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газовые 2020г.'!$GB$98</f>
        <v>99.023234218174011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869.75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8">
        <v>678.11199999999997</v>
      </c>
      <c r="P19" s="1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0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8">
        <v>191.63800000000001</v>
      </c>
      <c r="P21" s="19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/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27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27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/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44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87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54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64.5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/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/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25" workbookViewId="0">
      <selection activeCell="F43" sqref="F43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71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36/1000</f>
        <v>3.5999999999999997E-2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0.23200000000000001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114.88015508149715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388.61926498010087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>
        <f>'[1]Расх_угля и газа 20 г'!$W$68</f>
        <v>37494</v>
      </c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8335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газовые 2020г.'!$GC$99</f>
        <v>6.02477397848447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газовые 2020г.'!$GB$99</f>
        <v>10.079491001616409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372.51499999999999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372.51499999999999</v>
      </c>
      <c r="P19" s="15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0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8">
        <v>0</v>
      </c>
      <c r="P21" s="19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/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/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/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17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19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/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/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/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/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/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22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72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39/1000</f>
        <v>3.9E-2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0.61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O13/O12*(O14/7000)*1000</f>
        <v>404.73069285766286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172.42008385200916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26">
        <f>'[1]Расх_угля и газа 20 г'!$W$24</f>
        <v>91.699999999999989</v>
      </c>
      <c r="P13" s="2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5327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угольные 2020 '!$GC$23</f>
        <v>14.902258193674356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угольные 2020 '!$GB$23</f>
        <v>10.39782565833481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147.12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147.12</v>
      </c>
      <c r="P19" s="15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0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8">
        <v>0</v>
      </c>
      <c r="P21" s="19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2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/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/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/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/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37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/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/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/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/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19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40/1000</f>
        <v>0.04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0.183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135.81300662347763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478.37055659584786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>
        <f>'[1]Расх_угля и газа 20 г'!$W$70</f>
        <v>54563</v>
      </c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8335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газовые 2020г.'!$GC$100</f>
        <v>14.213932406781987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газовые 2020г.'!$GB$100</f>
        <v>14.413624189065876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8">
        <f>O19+O20+O21</f>
        <v>449.74299999999999</v>
      </c>
      <c r="P18" s="19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8">
        <v>449.74299999999999</v>
      </c>
      <c r="P19" s="1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0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8">
        <v>0</v>
      </c>
      <c r="P21" s="19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/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/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/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29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11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/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/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/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/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/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view="pageBreakPreview" topLeftCell="A16" zoomScale="60" zoomScaleNormal="100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90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40/1000</f>
        <v>0.04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0.74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0.33607173652694611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0.35396354387452311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26">
        <f>'[1]Расх_угля и газа 20 г'!$W$28</f>
        <v>0.1</v>
      </c>
      <c r="P13" s="2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8327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угольные 2020 '!$GC$25</f>
        <v>9.9817719372615413E-3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угольные 2020 '!$GB$25</f>
        <v>9.9817719372615517E-3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8">
        <f>O19+O20+O21</f>
        <v>0.33400000000000002</v>
      </c>
      <c r="P18" s="19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8">
        <v>0.33400000000000002</v>
      </c>
      <c r="P19" s="1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0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8">
        <v>0</v>
      </c>
      <c r="P21" s="19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/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/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/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29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11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/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/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/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/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/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38:K38"/>
    <mergeCell ref="L38:M38"/>
    <mergeCell ref="O38:P38"/>
    <mergeCell ref="B36:K36"/>
    <mergeCell ref="L36:M36"/>
    <mergeCell ref="O36:P36"/>
    <mergeCell ref="B37:K37"/>
    <mergeCell ref="L37:M37"/>
    <mergeCell ref="O37:P37"/>
    <mergeCell ref="B34:K34"/>
    <mergeCell ref="L34:M34"/>
    <mergeCell ref="O34:P34"/>
    <mergeCell ref="B35:K35"/>
    <mergeCell ref="L35:M35"/>
    <mergeCell ref="O35:P35"/>
    <mergeCell ref="B32:K32"/>
    <mergeCell ref="L32:M32"/>
    <mergeCell ref="O32:P32"/>
    <mergeCell ref="B33:K33"/>
    <mergeCell ref="L33:M33"/>
    <mergeCell ref="O33:P33"/>
    <mergeCell ref="B30:K30"/>
    <mergeCell ref="L30:M30"/>
    <mergeCell ref="O30:P30"/>
    <mergeCell ref="B31:K31"/>
    <mergeCell ref="L31:M31"/>
    <mergeCell ref="O31:P31"/>
    <mergeCell ref="B28:K28"/>
    <mergeCell ref="L28:M28"/>
    <mergeCell ref="O28:P28"/>
    <mergeCell ref="B29:K29"/>
    <mergeCell ref="L29:M29"/>
    <mergeCell ref="O29:P29"/>
    <mergeCell ref="B26:K26"/>
    <mergeCell ref="L26:M26"/>
    <mergeCell ref="O26:P26"/>
    <mergeCell ref="B27:K27"/>
    <mergeCell ref="L27:M27"/>
    <mergeCell ref="O27:P27"/>
    <mergeCell ref="B24:K24"/>
    <mergeCell ref="L24:M24"/>
    <mergeCell ref="O24:P24"/>
    <mergeCell ref="B25:K25"/>
    <mergeCell ref="L25:M25"/>
    <mergeCell ref="O25:P25"/>
    <mergeCell ref="B21:N21"/>
    <mergeCell ref="O21:P21"/>
    <mergeCell ref="A22:P22"/>
    <mergeCell ref="B23:K23"/>
    <mergeCell ref="L23:M23"/>
    <mergeCell ref="O23:P23"/>
    <mergeCell ref="B18:N18"/>
    <mergeCell ref="O18:P18"/>
    <mergeCell ref="B19:N19"/>
    <mergeCell ref="O19:P19"/>
    <mergeCell ref="B20:N20"/>
    <mergeCell ref="O20:P20"/>
    <mergeCell ref="B15:N15"/>
    <mergeCell ref="O15:P15"/>
    <mergeCell ref="B16:N16"/>
    <mergeCell ref="O16:P16"/>
    <mergeCell ref="B17:N17"/>
    <mergeCell ref="O17:P17"/>
    <mergeCell ref="B12:N12"/>
    <mergeCell ref="O12:P12"/>
    <mergeCell ref="B13:N13"/>
    <mergeCell ref="O13:P13"/>
    <mergeCell ref="B14:N14"/>
    <mergeCell ref="O14:P14"/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</mergeCells>
  <pageMargins left="0.7" right="0.7" top="0.75" bottom="0.75" header="0.3" footer="0.3"/>
  <pageSetup paperSize="9" scale="9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25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57/1000</f>
        <v>5.7000000000000002E-2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32">
        <v>2</v>
      </c>
      <c r="P9" s="33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O13/O12*(O14/7000)*1000</f>
        <v>290.81007928512838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879.77762197557956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26">
        <f>'[1]Расх_угля и газа 20 г'!$W$30</f>
        <v>336.2</v>
      </c>
      <c r="P13" s="2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5327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угольные 2020 '!$GC$27</f>
        <v>34.030491460492925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угольные 2020 '!$GB$27</f>
        <v>18.650130515086602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8">
        <f>O19+O20+O21</f>
        <v>827.09699999999998</v>
      </c>
      <c r="P18" s="19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8">
        <v>827.09699999999998</v>
      </c>
      <c r="P19" s="1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0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8">
        <v>0</v>
      </c>
      <c r="P21" s="19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/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/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/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/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/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/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/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/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57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/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B28" workbookViewId="0">
      <selection activeCell="B40" sqref="B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75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172/1000</f>
        <v>0.17199999999999999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1.1200000000000001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O13/O12*(O14/7000)*1000</f>
        <v>369.11676568819718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666.95290727584506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26">
        <f>'[1]Расх_угля и газа 20 г'!$W$34</f>
        <v>323.5</v>
      </c>
      <c r="P13" s="2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5327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34">
        <f>'[2]Котельные  угольные 2020 '!$GC$29</f>
        <v>22.235352367099431</v>
      </c>
      <c r="P16" s="3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угольные 2020 '!$GB$29</f>
        <v>105.2935549087457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539.42399999999998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498.97199999999998</v>
      </c>
      <c r="P19" s="15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4">
        <v>40.451999999999998</v>
      </c>
      <c r="P20" s="15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8">
        <v>0</v>
      </c>
      <c r="P21" s="19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/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13.5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78.5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24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/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56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/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/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/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/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B25" workbookViewId="0">
      <selection activeCell="B40" sqref="B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76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1074/1000</f>
        <v>1.0740000000000001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2.76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164.24622342549435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3394.0450924541597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>
        <f>'[1]Расх_угля и газа 20 г'!$W$72</f>
        <v>468172</v>
      </c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8335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газовые 2020г. комер'!$GI$101+'[2]Котельные  газовые 2020 г (ДТ)'!$CP$40</f>
        <v>10.364064905655543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газовые 2020г. комер'!$GH$101+'[2]Котельные  газовые 2020 г (ДТ)'!$CO$40</f>
        <v>548.5110275485041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2835.17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2039.7349999999999</v>
      </c>
      <c r="P19" s="15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795.43499999999995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8">
        <v>0</v>
      </c>
      <c r="P21" s="19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12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/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/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67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379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128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192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171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35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90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B22" workbookViewId="0">
      <selection activeCell="B40" sqref="B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77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0">
        <v>0.42549999999999999</v>
      </c>
      <c r="P7" s="21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1.94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O13/O12*(O14/7000)*1000</f>
        <v>262.84638333737945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567.17500962775955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26">
        <f>'[1]Расх_угля и газа 20 г'!$W$36</f>
        <v>195.89999999999998</v>
      </c>
      <c r="P13" s="2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5327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угольные 2020 '!$GC$31</f>
        <v>19.45451033379522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угольные 2020 '!$GB$31</f>
        <v>105.7354992939643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8">
        <f>O19+O20+O21</f>
        <v>441.98499999999996</v>
      </c>
      <c r="P18" s="19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378.9</v>
      </c>
      <c r="P19" s="15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0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8">
        <v>63.085000000000001</v>
      </c>
      <c r="P21" s="19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/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/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1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61.5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221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/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142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/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/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/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38:K38"/>
    <mergeCell ref="L38:M38"/>
    <mergeCell ref="O38:P38"/>
    <mergeCell ref="B36:K36"/>
    <mergeCell ref="L36:M36"/>
    <mergeCell ref="O36:P36"/>
    <mergeCell ref="B37:K37"/>
    <mergeCell ref="L37:M37"/>
    <mergeCell ref="O37:P37"/>
    <mergeCell ref="B34:K34"/>
    <mergeCell ref="L34:M34"/>
    <mergeCell ref="O34:P34"/>
    <mergeCell ref="B35:K35"/>
    <mergeCell ref="L35:M35"/>
    <mergeCell ref="O35:P35"/>
    <mergeCell ref="B32:K32"/>
    <mergeCell ref="L32:M32"/>
    <mergeCell ref="O32:P32"/>
    <mergeCell ref="B33:K33"/>
    <mergeCell ref="L33:M33"/>
    <mergeCell ref="O33:P33"/>
    <mergeCell ref="B30:K30"/>
    <mergeCell ref="L30:M30"/>
    <mergeCell ref="O30:P30"/>
    <mergeCell ref="B31:K31"/>
    <mergeCell ref="L31:M31"/>
    <mergeCell ref="O31:P31"/>
    <mergeCell ref="B28:K28"/>
    <mergeCell ref="L28:M28"/>
    <mergeCell ref="O28:P28"/>
    <mergeCell ref="B29:K29"/>
    <mergeCell ref="L29:M29"/>
    <mergeCell ref="O29:P29"/>
    <mergeCell ref="B26:K26"/>
    <mergeCell ref="L26:M26"/>
    <mergeCell ref="O26:P26"/>
    <mergeCell ref="B27:K27"/>
    <mergeCell ref="L27:M27"/>
    <mergeCell ref="O27:P27"/>
    <mergeCell ref="B24:K24"/>
    <mergeCell ref="L24:M24"/>
    <mergeCell ref="O24:P24"/>
    <mergeCell ref="B25:K25"/>
    <mergeCell ref="L25:M25"/>
    <mergeCell ref="O25:P25"/>
    <mergeCell ref="B21:N21"/>
    <mergeCell ref="O21:P21"/>
    <mergeCell ref="A22:P22"/>
    <mergeCell ref="B23:K23"/>
    <mergeCell ref="L23:M23"/>
    <mergeCell ref="O23:P23"/>
    <mergeCell ref="B18:N18"/>
    <mergeCell ref="O18:P18"/>
    <mergeCell ref="B19:N19"/>
    <mergeCell ref="O19:P19"/>
    <mergeCell ref="B20:N20"/>
    <mergeCell ref="O20:P20"/>
    <mergeCell ref="B15:N15"/>
    <mergeCell ref="O15:P15"/>
    <mergeCell ref="B16:N16"/>
    <mergeCell ref="O16:P16"/>
    <mergeCell ref="B17:N17"/>
    <mergeCell ref="O17:P17"/>
    <mergeCell ref="B12:N12"/>
    <mergeCell ref="O12:P12"/>
    <mergeCell ref="B13:N13"/>
    <mergeCell ref="O13:P13"/>
    <mergeCell ref="B14:N14"/>
    <mergeCell ref="O14:P14"/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</mergeCells>
  <pageMargins left="0.7" right="0.7" top="0.75" bottom="0.75" header="0.3" footer="0.3"/>
  <pageSetup paperSize="9" scale="9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B22" workbookViewId="0">
      <selection activeCell="B40" sqref="B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78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0">
        <v>0.44</v>
      </c>
      <c r="P7" s="21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4.1399999999999997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O13/O12*(O14/7000)*1000</f>
        <v>313.31473870899049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1153.4691967863996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26">
        <f>'[1]Расх_угля и газа 20 г'!$W$38</f>
        <v>474.9</v>
      </c>
      <c r="P13" s="2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5327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угольные 2020 '!$GC$33</f>
        <v>43.255658237452138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угольные 2020 '!$GB$33</f>
        <v>181.06353854894738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929.15000000000009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102.002</v>
      </c>
      <c r="P19" s="15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4">
        <v>242.357</v>
      </c>
      <c r="P20" s="15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584.79100000000005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/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/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10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56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47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62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220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45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/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/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38:K38"/>
    <mergeCell ref="L38:M38"/>
    <mergeCell ref="O38:P38"/>
    <mergeCell ref="B36:K36"/>
    <mergeCell ref="L36:M36"/>
    <mergeCell ref="O36:P36"/>
    <mergeCell ref="B37:K37"/>
    <mergeCell ref="L37:M37"/>
    <mergeCell ref="O37:P37"/>
    <mergeCell ref="B34:K34"/>
    <mergeCell ref="L34:M34"/>
    <mergeCell ref="O34:P34"/>
    <mergeCell ref="B35:K35"/>
    <mergeCell ref="L35:M35"/>
    <mergeCell ref="O35:P35"/>
    <mergeCell ref="B32:K32"/>
    <mergeCell ref="L32:M32"/>
    <mergeCell ref="O32:P32"/>
    <mergeCell ref="B33:K33"/>
    <mergeCell ref="L33:M33"/>
    <mergeCell ref="O33:P33"/>
    <mergeCell ref="B30:K30"/>
    <mergeCell ref="L30:M30"/>
    <mergeCell ref="O30:P30"/>
    <mergeCell ref="B31:K31"/>
    <mergeCell ref="L31:M31"/>
    <mergeCell ref="O31:P31"/>
    <mergeCell ref="B28:K28"/>
    <mergeCell ref="L28:M28"/>
    <mergeCell ref="O28:P28"/>
    <mergeCell ref="B29:K29"/>
    <mergeCell ref="L29:M29"/>
    <mergeCell ref="O29:P29"/>
    <mergeCell ref="B26:K26"/>
    <mergeCell ref="L26:M26"/>
    <mergeCell ref="O26:P26"/>
    <mergeCell ref="B27:K27"/>
    <mergeCell ref="L27:M27"/>
    <mergeCell ref="O27:P27"/>
    <mergeCell ref="B24:K24"/>
    <mergeCell ref="L24:M24"/>
    <mergeCell ref="O24:P24"/>
    <mergeCell ref="B25:K25"/>
    <mergeCell ref="L25:M25"/>
    <mergeCell ref="O25:P25"/>
    <mergeCell ref="B21:N21"/>
    <mergeCell ref="O21:P21"/>
    <mergeCell ref="A22:P22"/>
    <mergeCell ref="B23:K23"/>
    <mergeCell ref="L23:M23"/>
    <mergeCell ref="O23:P23"/>
    <mergeCell ref="B18:N18"/>
    <mergeCell ref="O18:P18"/>
    <mergeCell ref="B19:N19"/>
    <mergeCell ref="O19:P19"/>
    <mergeCell ref="B20:N20"/>
    <mergeCell ref="O20:P20"/>
    <mergeCell ref="B15:N15"/>
    <mergeCell ref="O15:P15"/>
    <mergeCell ref="B16:N16"/>
    <mergeCell ref="O16:P16"/>
    <mergeCell ref="B17:N17"/>
    <mergeCell ref="O17:P17"/>
    <mergeCell ref="B12:N12"/>
    <mergeCell ref="O12:P12"/>
    <mergeCell ref="B13:N13"/>
    <mergeCell ref="O13:P13"/>
    <mergeCell ref="B14:N14"/>
    <mergeCell ref="O14:P14"/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</mergeCells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19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56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v>6.718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6.45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185.71212381620916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9725.8592609346179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>
        <f>'[1]Расх_угля и газа 20 г'!$W$46</f>
        <v>1516913</v>
      </c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8335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газовые 2020г. комер'!$GI$88+'[2]Котельные  газовые 2020 г (ДТ)'!$CP$14</f>
        <v>40.368042530443269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газовые 2020г. комер'!$GH$88+'[2]Котельные  газовые 2020г. комер'!$GK$88+'[2]Котельные  газовые 2020 г (ДТ)'!$CO$14</f>
        <v>2502.7902184041759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7182.701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8">
        <v>419.47800000000001</v>
      </c>
      <c r="P19" s="1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5814.826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948.39700000000005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212.5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620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770.5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1300.5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781.5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580.5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1272.5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358.5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366.5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455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22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89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0">
        <v>1.7929999999999999</v>
      </c>
      <c r="P7" s="21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/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/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8833.5950000000012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/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/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v>0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'[4]Кот ЗЖБИ  2020'!$GH$10+'[4]Кот ЗЖБИ  2020'!$GM$9</f>
        <v>1866.6869999999999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6966.9080000000004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655.79899999999998</v>
      </c>
      <c r="P19" s="15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4">
        <v>5886.88</v>
      </c>
      <c r="P20" s="15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424.22899999999998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/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/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/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204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250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64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328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328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378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241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6:K26"/>
    <mergeCell ref="L26:M26"/>
    <mergeCell ref="O26:P26"/>
    <mergeCell ref="B27:K27"/>
    <mergeCell ref="L27:M27"/>
    <mergeCell ref="O27:P27"/>
    <mergeCell ref="B28:K28"/>
    <mergeCell ref="L28:M28"/>
    <mergeCell ref="O28:P28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8:K38"/>
    <mergeCell ref="L38:M38"/>
    <mergeCell ref="O38:P38"/>
    <mergeCell ref="B36:K36"/>
    <mergeCell ref="L36:M36"/>
    <mergeCell ref="O36:P36"/>
    <mergeCell ref="B37:K37"/>
    <mergeCell ref="L37:M37"/>
    <mergeCell ref="O37:P37"/>
  </mergeCells>
  <pageMargins left="0.7" right="0.7" top="0.75" bottom="0.75" header="0.3" footer="0.3"/>
  <pageSetup paperSize="9" scale="9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B28" workbookViewId="0">
      <selection activeCell="B40" sqref="B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79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2956/1000</f>
        <v>2.956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13.05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30"/>
      <c r="P11" s="31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10006.323241084059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36"/>
      <c r="P13" s="3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8"/>
      <c r="P14" s="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8"/>
      <c r="P15" s="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'[5]ТП 2020 г (4)'!$EK$10+'[5]ТП 2020 г (4)'!$EL$33</f>
        <v>93.744346118617472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'[5]ТП 2020 г (4)'!$EJ$10+'[5]ТП 2020 г (4)'!$EO$9+'[5]ТП 2020 г (4)'!$EQ$9+'[5]ТП 2020 г (4)'!$EK$33+'[5]ТП 2020 г (4)'!$EP$32</f>
        <v>3463.1758949654431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6449.4029999999993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8">
        <v>734.85199999999998</v>
      </c>
      <c r="P19" s="1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5080.3069999999998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8">
        <v>634.24400000000003</v>
      </c>
      <c r="P21" s="19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44.5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85.5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110.5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309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251.5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464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561.5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174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545.5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85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>
        <v>325</v>
      </c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22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80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0">
        <f>3991/1000</f>
        <v>3.9910000000000001</v>
      </c>
      <c r="P7" s="21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11.417999999999999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8"/>
      <c r="P11" s="29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14550.369845163586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/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/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'[5]ТП 2020 г (4)'!$EK$12+'[5]ТП 2020 г (4)'!$EL$35</f>
        <v>120.60556647040301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'[5]ТП 2020 г (4)'!$EJ$12+'[5]ТП 2020 г (4)'!$EO$11+'[5]ТП 2020 г (4)'!$EQ$11+'[5]ТП 2020 г (4)'!$EK$35+'[5]ТП 2020 г (4)'!$EP$34</f>
        <v>4552.6602786931835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8">
        <f>O19+O20+O21</f>
        <v>9877.1039999999994</v>
      </c>
      <c r="P18" s="19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1270.57</v>
      </c>
      <c r="P19" s="15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7648.3410000000003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8">
        <v>958.19299999999998</v>
      </c>
      <c r="P21" s="19"/>
    </row>
    <row r="22" spans="1:16" ht="15.6" x14ac:dyDescent="0.3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18"/>
      <c r="P24" s="1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>
        <v>157</v>
      </c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183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124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385.5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813.25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342.75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326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821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65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285.5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313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>
        <v>175</v>
      </c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B31" workbookViewId="0">
      <selection activeCell="B40" sqref="B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81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4">
        <f>8383/1000</f>
        <v>8.3829999999999991</v>
      </c>
      <c r="P7" s="15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21.751999999999999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8"/>
      <c r="P11" s="9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25245.946205894772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/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/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'[5]ТП 2020 г (4)'!$EK$14+'[5]ТП 2020 г (4)'!$EL$37</f>
        <v>187.79982788198919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'[5]ТП 2020 г (4)'!$EJ$14+'[5]ТП 2020 г (4)'!$EO$13+'[5]ТП 2020 г (4)'!$EQ$13+'[5]ТП 2020 г (4)'!$EK$37+'[5]ТП 2020 г (4)'!$EP$36</f>
        <v>7475.2423780127847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8">
        <f>O19+O20+O21</f>
        <v>17582.903999999999</v>
      </c>
      <c r="P18" s="19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8">
        <v>6508.9009999999998</v>
      </c>
      <c r="P19" s="1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7317.5360000000001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3756.4670000000001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>
        <v>26</v>
      </c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>
        <v>55</v>
      </c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371.5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565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781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1534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622.5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658.5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1242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499.5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913.5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701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>
        <v>226.5</v>
      </c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>
        <v>19</v>
      </c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>
        <v>168</v>
      </c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22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82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4">
        <f>3212/1000</f>
        <v>3.2120000000000002</v>
      </c>
      <c r="P7" s="15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10.875</v>
      </c>
      <c r="P9" s="9"/>
    </row>
    <row r="10" spans="1:16" ht="15.6" x14ac:dyDescent="0.3">
      <c r="A10" s="22" t="s">
        <v>43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8"/>
      <c r="P11" s="9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13002.454556570134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/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/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'[5]ТП 2020 г (4)'!$EK$16+'[5]ТП 2020 г (4)'!$EL$39</f>
        <v>108.65366509983497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'[5]ТП 2020 г (4)'!$EJ$16+'[5]ТП 2020 г (4)'!$EO$15+'[5]ТП 2020 г (4)'!$EQ$15+'[5]ТП 2020 г (4)'!$EK$39+'[5]ТП 2020 г (4)'!$EP$38</f>
        <v>4435.9248914702976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8">
        <f>O19+O20+O21</f>
        <v>8457.8760000000002</v>
      </c>
      <c r="P18" s="19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707.50699999999995</v>
      </c>
      <c r="P19" s="15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7422.7240000000002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8">
        <v>327.64499999999998</v>
      </c>
      <c r="P21" s="19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/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70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302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318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173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543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700.75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47.5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305.25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532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>
        <v>220.5</v>
      </c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O33:P33"/>
    <mergeCell ref="B34:K34"/>
    <mergeCell ref="L34:M34"/>
    <mergeCell ref="O34:P34"/>
    <mergeCell ref="B31:K31"/>
    <mergeCell ref="L31:M31"/>
    <mergeCell ref="O32:P32"/>
    <mergeCell ref="B32:K32"/>
    <mergeCell ref="L32:M32"/>
    <mergeCell ref="O31:P31"/>
    <mergeCell ref="B37:K37"/>
    <mergeCell ref="L37:M37"/>
    <mergeCell ref="O37:P37"/>
    <mergeCell ref="B38:K38"/>
    <mergeCell ref="L38:M38"/>
    <mergeCell ref="O38:P38"/>
    <mergeCell ref="B35:K35"/>
    <mergeCell ref="L35:M35"/>
    <mergeCell ref="O35:P35"/>
    <mergeCell ref="B36:K36"/>
    <mergeCell ref="L36:M36"/>
    <mergeCell ref="O36:P36"/>
    <mergeCell ref="B33:K33"/>
    <mergeCell ref="L33:M33"/>
  </mergeCells>
  <pageMargins left="0.7" right="0.7" top="0.75" bottom="0.75" header="0.3" footer="0.3"/>
  <pageSetup paperSize="9" scale="9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25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83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0">
        <f>1857.5/1000</f>
        <v>1.8574999999999999</v>
      </c>
      <c r="P7" s="21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10.331</v>
      </c>
      <c r="P9" s="9"/>
    </row>
    <row r="10" spans="1:16" ht="15.6" x14ac:dyDescent="0.3">
      <c r="A10" s="22" t="s">
        <v>43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8"/>
      <c r="P11" s="9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5538.2441728559224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/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/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'[5]ТП 2020 г (4)'!$EK$18+'[5]ТП 2020 г (4)'!$EL$41</f>
        <v>68.163172014920178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'[5]ТП 2020 г (4)'!$EJ$18+'[5]ТП 2020 г (4)'!$EO$17+'[5]ТП 2020 г (4)'!$EQ$17+'[5]ТП 2020 г (4)'!$EK$41+'[5]ТП 2020 г (4)'!$EP$40</f>
        <v>1397.1370008410026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8">
        <f>O19+O20+O21</f>
        <v>4072.944</v>
      </c>
      <c r="P18" s="19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8">
        <v>3077.5279999999998</v>
      </c>
      <c r="P19" s="1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995.41600000000005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8">
        <v>0</v>
      </c>
      <c r="P21" s="19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>
        <v>6</v>
      </c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>
        <v>11.75</v>
      </c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73.5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181.25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82.25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410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184.5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265.25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105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162.5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108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203.5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>
        <v>64</v>
      </c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opLeftCell="B22" zoomScaleNormal="100" workbookViewId="0">
      <selection activeCell="B40" sqref="B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  <col min="18" max="18" width="9.44140625" bestFit="1" customWidth="1"/>
  </cols>
  <sheetData>
    <row r="2" spans="1:18" ht="15.6" x14ac:dyDescent="0.3">
      <c r="O2" s="1"/>
      <c r="P2" s="1"/>
    </row>
    <row r="3" spans="1:18" ht="28.8" customHeight="1" x14ac:dyDescent="0.3">
      <c r="B3" s="25" t="s">
        <v>84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8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8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8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v>4.5380000000000003</v>
      </c>
      <c r="P7" s="29"/>
    </row>
    <row r="8" spans="1:18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28">
        <v>0</v>
      </c>
      <c r="P8" s="29"/>
    </row>
    <row r="9" spans="1:18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28">
        <v>41.917000000000002</v>
      </c>
      <c r="P9" s="29"/>
    </row>
    <row r="10" spans="1:18" ht="15.6" x14ac:dyDescent="0.3">
      <c r="A10" s="22" t="s">
        <v>43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8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8"/>
      <c r="P11" s="9"/>
    </row>
    <row r="12" spans="1:18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O17+O18</f>
        <v>11817.558638007065</v>
      </c>
      <c r="P12" s="15"/>
      <c r="R12" s="3"/>
    </row>
    <row r="13" spans="1:18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/>
      <c r="P13" s="17"/>
    </row>
    <row r="14" spans="1:18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/>
      <c r="P14" s="19"/>
    </row>
    <row r="15" spans="1:18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8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v>0</v>
      </c>
      <c r="P16" s="15"/>
    </row>
    <row r="17" spans="1:18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'[5]ТП 2020 г (4)'!$EK$43+'[5]ТП 2020 г (4)'!$EP$42</f>
        <v>5362.114638007065</v>
      </c>
      <c r="P17" s="15"/>
    </row>
    <row r="18" spans="1:18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6455.4440000000004</v>
      </c>
      <c r="P18" s="15"/>
      <c r="R18" s="3"/>
    </row>
    <row r="19" spans="1:18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2547.623</v>
      </c>
      <c r="P19" s="15"/>
    </row>
    <row r="20" spans="1:18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4">
        <v>3839.36</v>
      </c>
      <c r="P20" s="15"/>
    </row>
    <row r="21" spans="1:18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68.460999999999999</v>
      </c>
      <c r="P21" s="15"/>
    </row>
    <row r="22" spans="1:18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8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8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>
        <v>0</v>
      </c>
      <c r="P24" s="9"/>
    </row>
    <row r="25" spans="1:18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>
        <v>0</v>
      </c>
      <c r="P25" s="9"/>
    </row>
    <row r="26" spans="1:18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36</v>
      </c>
      <c r="P26" s="9"/>
    </row>
    <row r="27" spans="1:18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0</v>
      </c>
      <c r="P27" s="9"/>
    </row>
    <row r="28" spans="1:18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0</v>
      </c>
      <c r="P28" s="9"/>
    </row>
    <row r="29" spans="1:18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235</v>
      </c>
      <c r="P29" s="9"/>
    </row>
    <row r="30" spans="1:18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427</v>
      </c>
      <c r="P30" s="9"/>
    </row>
    <row r="31" spans="1:18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163</v>
      </c>
      <c r="P31" s="9"/>
    </row>
    <row r="32" spans="1:18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115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183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69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433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>
        <v>452</v>
      </c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>
        <v>897</v>
      </c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>
        <v>1528</v>
      </c>
      <c r="P38" s="9"/>
    </row>
  </sheetData>
  <mergeCells count="82">
    <mergeCell ref="B38:K38"/>
    <mergeCell ref="L38:M38"/>
    <mergeCell ref="O38:P38"/>
    <mergeCell ref="B36:K36"/>
    <mergeCell ref="L36:M36"/>
    <mergeCell ref="O36:P36"/>
    <mergeCell ref="B37:K37"/>
    <mergeCell ref="L37:M37"/>
    <mergeCell ref="O37:P37"/>
    <mergeCell ref="B34:K34"/>
    <mergeCell ref="L34:M34"/>
    <mergeCell ref="O34:P34"/>
    <mergeCell ref="B35:K35"/>
    <mergeCell ref="L35:M35"/>
    <mergeCell ref="O35:P35"/>
    <mergeCell ref="B32:K32"/>
    <mergeCell ref="L32:M32"/>
    <mergeCell ref="O32:P32"/>
    <mergeCell ref="B33:K33"/>
    <mergeCell ref="L33:M33"/>
    <mergeCell ref="O33:P33"/>
    <mergeCell ref="B30:K30"/>
    <mergeCell ref="L30:M30"/>
    <mergeCell ref="O30:P30"/>
    <mergeCell ref="B31:K31"/>
    <mergeCell ref="L31:M31"/>
    <mergeCell ref="O31:P31"/>
    <mergeCell ref="B28:K28"/>
    <mergeCell ref="L28:M28"/>
    <mergeCell ref="O28:P28"/>
    <mergeCell ref="B29:K29"/>
    <mergeCell ref="L29:M29"/>
    <mergeCell ref="O29:P29"/>
    <mergeCell ref="B26:K26"/>
    <mergeCell ref="L26:M26"/>
    <mergeCell ref="O26:P26"/>
    <mergeCell ref="B27:K27"/>
    <mergeCell ref="L27:M27"/>
    <mergeCell ref="O27:P27"/>
    <mergeCell ref="B24:K24"/>
    <mergeCell ref="L24:M24"/>
    <mergeCell ref="O24:P24"/>
    <mergeCell ref="B25:K25"/>
    <mergeCell ref="L25:M25"/>
    <mergeCell ref="O25:P25"/>
    <mergeCell ref="B21:N21"/>
    <mergeCell ref="O21:P21"/>
    <mergeCell ref="A22:P22"/>
    <mergeCell ref="B23:K23"/>
    <mergeCell ref="L23:M23"/>
    <mergeCell ref="O23:P23"/>
    <mergeCell ref="B18:N18"/>
    <mergeCell ref="O18:P18"/>
    <mergeCell ref="B19:N19"/>
    <mergeCell ref="O19:P19"/>
    <mergeCell ref="B20:N20"/>
    <mergeCell ref="O20:P20"/>
    <mergeCell ref="B15:N15"/>
    <mergeCell ref="O15:P15"/>
    <mergeCell ref="B16:N16"/>
    <mergeCell ref="O16:P16"/>
    <mergeCell ref="B17:N17"/>
    <mergeCell ref="O17:P17"/>
    <mergeCell ref="B12:N12"/>
    <mergeCell ref="O12:P12"/>
    <mergeCell ref="B13:N13"/>
    <mergeCell ref="O13:P13"/>
    <mergeCell ref="B14:N14"/>
    <mergeCell ref="O14:P14"/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</mergeCells>
  <pageMargins left="0.7" right="0.7" top="0.75" bottom="0.75" header="0.3" footer="0.3"/>
  <pageSetup paperSize="9" scale="9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topLeftCell="B19" workbookViewId="0">
      <selection activeCell="B40" sqref="B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  <col min="17" max="17" width="9.44140625" bestFit="1" customWidth="1"/>
  </cols>
  <sheetData>
    <row r="2" spans="1:17" ht="15.6" x14ac:dyDescent="0.3">
      <c r="O2" s="1"/>
      <c r="P2" s="1"/>
    </row>
    <row r="3" spans="1:17" ht="28.8" customHeight="1" x14ac:dyDescent="0.3">
      <c r="B3" s="25" t="s">
        <v>85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7" ht="15.6" x14ac:dyDescent="0.3">
      <c r="A5" s="22" t="s">
        <v>40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7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f>'ТП 1'!O6:P6+'ТП 2'!O6:P6+'ТП 3'!O6:P6+'ТП 7'!O6:P6+'ТП 8'!O6:P6</f>
        <v>0</v>
      </c>
      <c r="P6" s="9"/>
    </row>
    <row r="7" spans="1:17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0">
        <f>'ТП 1'!O7:P7+'ТП 2'!O7:P7+'ТП 3'!O7:P7+'ТП 7'!O7:P7+'ТП 8'!O7:P7</f>
        <v>20.399499999999996</v>
      </c>
      <c r="P7" s="21"/>
    </row>
    <row r="8" spans="1:17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28">
        <f>'ТП 1'!O8:P8+'ТП 2'!O8:P8+'ТП 3'!O8:P8+'ТП 7'!O8:P8+'ТП 8'!O8:P8</f>
        <v>0</v>
      </c>
      <c r="P8" s="29"/>
    </row>
    <row r="9" spans="1:17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28">
        <f>'ТП 1'!O9:P9+'ТП 2'!O9:P9+'ТП 3'!O9:P9+'ТП 7'!O9:P9+'ТП 8'!O9:P9</f>
        <v>67.426000000000002</v>
      </c>
      <c r="P9" s="29"/>
    </row>
    <row r="10" spans="1:17" ht="15.6" x14ac:dyDescent="0.3">
      <c r="A10" s="22" t="s">
        <v>41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7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8"/>
      <c r="P11" s="9"/>
    </row>
    <row r="12" spans="1:17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28">
        <f>'ТП 1'!O12:P12+'ТП 2'!O12:P12+'ТП 3'!O12:P12+'ТП 7'!O12:P12+'ТП 8'!O12:P12</f>
        <v>68343.338021568474</v>
      </c>
      <c r="P12" s="29"/>
      <c r="Q12" s="3"/>
    </row>
    <row r="13" spans="1:17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36"/>
      <c r="P13" s="37"/>
    </row>
    <row r="14" spans="1:17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8"/>
      <c r="P14" s="9"/>
    </row>
    <row r="15" spans="1:17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8"/>
      <c r="P15" s="9"/>
    </row>
    <row r="16" spans="1:17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28">
        <f>'ТП 1'!O16:P16+'ТП 2'!O16:P16+'ТП 3'!O16:P16+'ТП 7'!O16:P16+'ТП 8'!O16:P16</f>
        <v>578.96657758576475</v>
      </c>
      <c r="P16" s="29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28">
        <f>'ТП 1'!O17:P17+'ТП 2'!O17:P17+'ТП 3'!O17:P17+'ТП 7'!O17:P17+'ТП 8'!O17:P17</f>
        <v>21324.140443982709</v>
      </c>
      <c r="P17" s="29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28">
        <f>'ТП 1'!O18:P18+'ТП 2'!O18:P18+'ТП 3'!O18:P18+'ТП 7'!O18:P18+'ТП 8'!O18:P18</f>
        <v>46440.231</v>
      </c>
      <c r="P18" s="29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28">
        <f>'ТП 1'!O19:P19+'ТП 2'!O19:P19+'ТП 3'!O19:P19+'ТП 7'!O19:P19+'ТП 8'!O19:P19</f>
        <v>12299.358</v>
      </c>
      <c r="P19" s="2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28">
        <f>'ТП 1'!O20:P20+'ТП 2'!O20:P20+'ТП 3'!O20:P20+'ТП 7'!O20:P20+'ТП 8'!O20:P20</f>
        <v>28464.324000000004</v>
      </c>
      <c r="P20" s="2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28">
        <f>'ТП 1'!O21:P21+'ТП 2'!O21:P21+'ТП 3'!O21:P21+'ТП 7'!O21:P21+'ТП 8'!O21:P21</f>
        <v>5676.5490000000009</v>
      </c>
      <c r="P21" s="29"/>
    </row>
    <row r="22" spans="1:16" ht="15.6" x14ac:dyDescent="0.3">
      <c r="A22" s="22" t="s">
        <v>42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>
        <f>'ТП 1'!O24:P24+'ТП 2'!O24:P24+'ТП 3'!O24:P24+'ТП 7'!O24:P24+'ТП 8'!O24:P24</f>
        <v>32</v>
      </c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>
        <f>'ТП 1'!O25:P25+'ТП 2'!O25:P25+'ТП 3'!O25:P25+'ТП 7'!O25:P25+'ТП 8'!O25:P25</f>
        <v>223.75</v>
      </c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f>'ТП 1'!O26:P26+'ТП 2'!O26:P26+'ТП 3'!O26:P26+'ТП 7'!O26:P26+'ТП 8'!O26:P26</f>
        <v>672.5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f>'ТП 1'!O27:P27+'ТП 2'!O27:P27+'ТП 3'!O27:P27+'ТП 7'!O27:P27+'ТП 8'!O27:P27</f>
        <v>1025.75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f>'ТП 1'!O28:P28+'ТП 2'!O28:P28+'ТП 3'!O28:P28+'ТП 7'!O28:P28+'ТП 8'!O28:P28</f>
        <v>1661.25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f>'ТП 1'!O29:P29+'ТП 2'!O29:P29+'ТП 3'!O29:P29+'ТП 7'!O29:P29+'ТП 8'!O29:P29</f>
        <v>3384.25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f>'ТП 1'!O30:P30+'ТП 2'!O30:P30+'ТП 3'!O30:P30+'ТП 7'!O30:P30+'ТП 8'!O30:P30</f>
        <v>1574.25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f>'ТП 1'!O31:P31+'ТП 2'!O31:P31+'ТП 3'!O31:P31+'ТП 7'!O31:P31+'ТП 8'!O31:P31</f>
        <v>2256.75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f>'ТП 1'!O32:P32+'ТП 2'!O32:P32+'ТП 3'!O32:P32+'ТП 7'!O32:P32+'ТП 8'!O32:P32</f>
        <v>3430.25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f>'ТП 1'!O33:P33+'ТП 2'!O33:P33+'ТП 3'!O33:P33+'ТП 7'!O33:P33+'ТП 8'!O33:P33</f>
        <v>948.5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f>'ТП 1'!O34:P34+'ТП 2'!O34:P34+'ТП 3'!O34:P34+'ТП 7'!O34:P34+'ТП 8'!O34:P34</f>
        <v>2157.75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f>'ТП 1'!O35:P35+'ТП 2'!O35:P35+'ТП 3'!O35:P35+'ТП 7'!O35:P35+'ТП 8'!O35:P35</f>
        <v>1834.5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>
        <f>'ТП 1'!O36:P36+'ТП 2'!O36:P36+'ТП 3'!O36:P36+'ТП 7'!O36:P36+'ТП 8'!O36:P36</f>
        <v>790.5</v>
      </c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>
        <f>'ТП 1'!O37:P37+'ТП 2'!O37:P37+'ТП 3'!O37:P37+'ТП 7'!O37:P37+'ТП 8'!O37:P37</f>
        <v>239.5</v>
      </c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>
        <f>'ТП 1'!O38:P38+'ТП 2'!O38:P38+'ТП 3'!O38:P38+'ТП 7'!O38:P38+'ТП 8'!O38:P38</f>
        <v>168</v>
      </c>
      <c r="P38" s="9"/>
    </row>
  </sheetData>
  <mergeCells count="82"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4:K24"/>
    <mergeCell ref="L24:M24"/>
    <mergeCell ref="O24:P24"/>
    <mergeCell ref="B25:K25"/>
    <mergeCell ref="L25:M25"/>
    <mergeCell ref="O25:P25"/>
    <mergeCell ref="B21:N21"/>
    <mergeCell ref="O21:P21"/>
    <mergeCell ref="A22:P22"/>
    <mergeCell ref="B23:K23"/>
    <mergeCell ref="L23:M23"/>
    <mergeCell ref="O23:P23"/>
    <mergeCell ref="B18:N18"/>
    <mergeCell ref="O18:P18"/>
    <mergeCell ref="B19:N19"/>
    <mergeCell ref="O19:P19"/>
    <mergeCell ref="B20:N20"/>
    <mergeCell ref="O20:P20"/>
    <mergeCell ref="B15:N15"/>
    <mergeCell ref="O15:P15"/>
    <mergeCell ref="B16:N16"/>
    <mergeCell ref="O16:P16"/>
    <mergeCell ref="B17:N17"/>
    <mergeCell ref="O17:P17"/>
    <mergeCell ref="B12:N12"/>
    <mergeCell ref="O12:P12"/>
    <mergeCell ref="B13:N13"/>
    <mergeCell ref="O13:P13"/>
    <mergeCell ref="B14:N14"/>
    <mergeCell ref="O14:P14"/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opLeftCell="A22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  <col min="17" max="17" width="10.44140625" bestFit="1" customWidth="1"/>
    <col min="18" max="18" width="12.88671875" bestFit="1" customWidth="1"/>
  </cols>
  <sheetData>
    <row r="2" spans="1:18" ht="15.6" x14ac:dyDescent="0.3">
      <c r="O2" s="1"/>
      <c r="P2" s="1"/>
    </row>
    <row r="3" spans="1:18" ht="28.8" customHeight="1" x14ac:dyDescent="0.3">
      <c r="B3" s="25" t="s">
        <v>86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8" ht="15.6" x14ac:dyDescent="0.3">
      <c r="A5" s="22" t="s">
        <v>38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8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f>'Кот 1'!O6:P6+'Кот 2'!O6:P6+'Кот 3'!O6:P6+'Кот 4'!O6:P6+'Кот 5'!O6:P6+'Кот 6'!O6:P6+'Кот 7'!O6:P6+'Кот 9'!O6:P6+'Кот 10 '!O6:P6+'Кот 11'!O6:P6+'Кот 12'!O6:P6+'Кот 13'!O6:P6+'Кот 17'!O6:P6+'Кот 19'!O6:P6+'Кот 20'!O6:P6+'Кот 22'!O6:P6+'Кот 25'!O6:P6</f>
        <v>0</v>
      </c>
      <c r="P6" s="9"/>
    </row>
    <row r="7" spans="1:18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0">
        <f>'Кот 1'!O7:P7+'Кот 2'!O7:P7+'Кот 3'!O7:P7+'Кот 4'!O7:P7+'Кот 5'!O7:P7+'Кот 6'!O7:P7+'Кот 7'!O7:P7+'Кот 9'!O7:P7+'Кот 10 '!O7:P7+'Кот 11'!O7:P7+'Кот 12'!O7:P7+'Кот 13'!O7:P7+'Кот 17'!O7:P7+'Кот 19'!O7:P7+'Кот 20'!O7:P7+'Кот 22'!O7:P7+'Кот 25'!O7:P7</f>
        <v>57.107700000000001</v>
      </c>
      <c r="P7" s="21"/>
    </row>
    <row r="8" spans="1:18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f>'Кот 1'!O8:P8+'Кот 2'!O8:P8+'Кот 3'!O8:P8+'Кот 4'!O8:P8+'Кот 5'!O8:P8+'Кот 6'!O8:P8+'Кот 7'!O8:P8+'Кот 9'!O8:P8+'Кот 10 '!O8:P8+'Кот 11'!O8:P8+'Кот 12'!O8:P8+'Кот 13'!O8:P8+'Кот 17'!O8:P8+'Кот 19'!O8:P8+'Кот 20'!O8:P8+'Кот 22'!O8:P8+'Кот 25'!O8:P8</f>
        <v>0</v>
      </c>
      <c r="P8" s="9"/>
    </row>
    <row r="9" spans="1:18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f>'Кот 1'!O9:P9+'Кот 2'!O9:P9+'Кот 3'!O9:P9+'Кот 4'!O9:P9+'Кот 5'!O9:P9+'Кот 6'!O9:P9+'Кот 7'!O9:P9+'Кот 9'!O9:P9+'Кот 10 '!O9:P9+'Кот 11'!O9:P9+'Кот 12'!O9:P9+'Кот 13'!O9:P9+'Кот 17'!O9:P9+'Кот 19'!O9:P9+'Кот 20'!O9:P9+'Кот 22'!O9:P9+'Кот 25'!O9:P9</f>
        <v>85.802000000000021</v>
      </c>
      <c r="P9" s="9"/>
    </row>
    <row r="10" spans="1:18" ht="15.6" x14ac:dyDescent="0.3">
      <c r="A10" s="22" t="s">
        <v>39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8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30">
        <f>O13/O12*(O14/7000)</f>
        <v>154.44738584197594</v>
      </c>
      <c r="P11" s="31"/>
    </row>
    <row r="12" spans="1:18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28">
        <f>'Кот 1'!O12:P12+'Кот 2'!O12:P12+'Кот 3'!O12:P12+'Кот 4'!O12:P12+'Кот 5'!O12:P12+'Кот 6'!O12:P12+'Кот 7'!O12:P12+'Кот 9'!O12:P12+'Кот 10 '!O12:P12+'Кот 11'!O12:P12+'Кот 12'!O12:P12+'Кот 13'!O12:P12+'Кот 17'!O12:P12+'Кот 19'!O12:P12+'Кот 20'!O12:P12+'Кот 22'!O12:P12+'Кот 25'!O12:P12</f>
        <v>128363.50086235066</v>
      </c>
      <c r="P12" s="29"/>
      <c r="Q12" s="3"/>
      <c r="R12" s="3"/>
    </row>
    <row r="13" spans="1:18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36">
        <f>'Кот 1'!O13:P13+'Кот 2'!O13:P13+'Кот 3'!O13:P13+'Кот 4'!O13:P13+'Кот 5'!O13:P13+'Кот 6'!O13:P13+'Кот 7'!O13:P13+'Кот 9'!O13:P13+'Кот 11'!O13:P13+'Кот 12'!O13:P13+'Кот 13'!O13:P13+'Кот 17'!O13:P13+'Кот 19'!O13:P13+'Кот 20'!O13:P13+'Кот 22'!O13:P13+'Кот 25'!O13:P13</f>
        <v>16650012</v>
      </c>
      <c r="P13" s="37"/>
    </row>
    <row r="14" spans="1:18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8">
        <v>8335</v>
      </c>
      <c r="P14" s="9"/>
    </row>
    <row r="15" spans="1:18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8"/>
      <c r="P15" s="9"/>
    </row>
    <row r="16" spans="1:18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28">
        <f>'Кот 1'!O16:P16+'Кот 2'!O16:P16+'Кот 3'!O16:P16+'Кот 4'!O16:P16+'Кот 5'!O16:P16+'Кот 6'!O16:P16+'Кот 7'!O16:P16+'Кот 9'!O16:P16+'Кот 11'!O16:P16+'Кот 12'!O16:P16+'Кот 13'!O16:P16+'Кот 17'!O16:P16+'Кот 19'!O16:P16+'Кот 20'!O16:P16+'Кот 22'!O16:P16+'Кот 25'!O16:P16</f>
        <v>581.92202954748018</v>
      </c>
      <c r="P16" s="29"/>
    </row>
    <row r="17" spans="1:18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28">
        <f>'Кот 1'!O17:P17+'Кот 2'!O17:P17+'Кот 3'!O17:P17+'Кот 4'!O17:P17+'Кот 5'!O17:P17+'Кот 6'!O17:P17+'Кот 7'!O17:P17+'Кот 9'!O17:P17+'Кот 10 '!O17:P17+'Кот 11'!O17:P17+'Кот 12'!O17:P17+'Кот 13'!O17:P17+'Кот 17'!O17:P17+'Кот 19'!O17:P17+'Кот 20'!O17:P17+'Кот 22'!O17:P17+'Кот 25'!O17:P17</f>
        <v>26535.878832803184</v>
      </c>
      <c r="P17" s="29"/>
    </row>
    <row r="18" spans="1:18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28">
        <f>'Кот 1'!O18:P18+'Кот 2'!O18:P18+'Кот 3'!O18:P18+'Кот 4'!O18:P18+'Кот 5'!O18:P18+'Кот 6'!O18:P18+'Кот 7'!O18:P18+'Кот 9'!O18:P18+'Кот 10 '!O18:P18++'Кот 11'!O18:P18+'Кот 12'!O18:P18+'Кот 13'!O18:P18+'Кот 17'!O18:P18+'Кот 19'!O18:P18+'Кот 20'!O18:P18+'Кот 22'!O18:P18+'Кот 25'!O18:P18</f>
        <v>101245.7</v>
      </c>
      <c r="P18" s="29"/>
      <c r="Q18" s="3"/>
      <c r="R18" s="5"/>
    </row>
    <row r="19" spans="1:18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28">
        <f>'Кот 1'!O19:P19+'Кот 2'!O19:P19+'Кот 3'!O19:P19+'Кот 4'!O19:P19+'Кот 5'!O19:P19+'Кот 6'!O19:P19+'Кот 7'!O19:P19+'Кот 9'!O19:P19+'Кот 10 '!O19:P19+'Кот 11'!O19:P19+'Кот 12'!O19:P19+'Кот 13'!O19:P19+'Кот 17'!O19:P19+'Кот 19'!O19:P19+'Кот 20'!O19:P19+'Кот 22'!O19:P19+'Кот 25'!O19:P19</f>
        <v>42279.829000000012</v>
      </c>
      <c r="P19" s="29"/>
    </row>
    <row r="20" spans="1:18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28">
        <f>'Кот 1'!O20:P20+'Кот 2'!O20:P20+'Кот 3'!O20:P20+'Кот 4'!O20:P20+'Кот 5'!O20:P20+'Кот 6'!O20:P20+'Кот 7'!O20:P20+'Кот 9'!O20:P20+'Кот 10 '!O20:P20+'Кот 11'!O20:P20+'Кот 12'!O20:P20+'Кот 13'!O20:P20+'Кот 17'!O20:P20+'Кот 19'!O20:P20+'Кот 20'!O20:P20+'Кот 22'!O20:P20+'Кот 25'!O20:P20</f>
        <v>48565.901999999995</v>
      </c>
      <c r="P20" s="29"/>
    </row>
    <row r="21" spans="1:18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28">
        <f>'Кот 1'!O21:P21+'Кот 2'!O21:P21+'Кот 3'!O21:P21+'Кот 4'!O21:P21+'Кот 5'!O21:P21+'Кот 6'!O21:P21+'Кот 7'!O21:P21+'Кот 9'!O21:P21+'Кот 10 '!O21:P21++'Кот 11'!O21:P21+'Кот 12'!O21:P21+'Кот 13'!O21:P21+'Кот 17'!O21:P21+'Кот 19'!O21:P21+'Кот 20'!O21:P21+'Кот 22'!O21:P21+'Кот 25'!O21:P21</f>
        <v>10399.969000000001</v>
      </c>
      <c r="P21" s="29"/>
    </row>
    <row r="22" spans="1:18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8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8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>
        <f>'Кот 1'!O24:P24+'Кот 2'!O24:P24+'Кот 3'!O24:P24+'Кот 4'!O24:P24+'Кот 5'!O24:P24+'Кот 6'!O24:P24+'Кот 7'!O24:P24+'Кот 9'!O24:P24+'Кот 10 '!O24:P24+'Кот 11'!O24:P24+'Кот 12'!O24:P24+'Кот 13'!O24:P24+'Кот 17'!O24:P24+'Кот 19'!O24:P24+'Кот 20'!O24:P24+'Кот 22'!O24:P24+'Кот 25'!O24:P24</f>
        <v>123</v>
      </c>
      <c r="P24" s="9"/>
    </row>
    <row r="25" spans="1:18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>
        <f>'Кот 1'!O25:P25+'Кот 2'!O25:P25+'Кот 3'!O25:P25+'Кот 4'!O25:P25+'Кот 5'!O25:P25+'Кот 6'!O25:P25+'Кот 7'!O25:P25+'Кот 9'!O25:P25+'Кот 10 '!O25:P25+'Кот 11'!O25:P25+'Кот 12'!O25:P25+'Кот 13'!O25:P25+'Кот 17'!O25:P25+'Кот 19'!O25:P25+'Кот 20'!O25:P25+'Кот 22'!O25:P25+'Кот 25'!O25:P25</f>
        <v>512.75</v>
      </c>
      <c r="P25" s="9"/>
    </row>
    <row r="26" spans="1:18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f>'Кот 1'!O26:P26+'Кот 2'!O26:P26+'Кот 3'!O26:P26+'Кот 4'!O26:P26+'Кот 5'!O26:P26+'Кот 6'!O26:P26+'Кот 7'!O26:P26+'Кот 9'!O26:P26+'Кот 10 '!O26:P26+'Кот 11'!O26:P26+'Кот 12'!O26:P26+'Кот 13'!O26:P26+'Кот 17'!O26:P26+'Кот 19'!O26:P26+'Кот 20'!O26:P26+'Кот 22'!O26:P26+'Кот 25'!O26:P26</f>
        <v>1466.85</v>
      </c>
      <c r="P26" s="9"/>
    </row>
    <row r="27" spans="1:18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f>'Кот 1'!O27:P27+'Кот 2'!O27:P27+'Кот 3'!O27:P27+'Кот 4'!O27:P27+'Кот 5'!O27:P27+'Кот 6'!O27:P27+'Кот 7'!O27:P27+'Кот 9'!O27:P27+'Кот 10 '!O27:P27+'Кот 11'!O27:P27+'Кот 12'!O27:P27+'Кот 13'!O27:P27+'Кот 17'!O27:P27+'Кот 19'!O27:P27+'Кот 20'!O27:P27+'Кот 22'!O27:P27+'Кот 25'!O27:P27</f>
        <v>3040.05</v>
      </c>
      <c r="P27" s="9"/>
    </row>
    <row r="28" spans="1:18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f>'Кот 1'!O28:P28+'Кот 2'!O28:P28+'Кот 3'!O28:P28+'Кот 4'!O28:P28+'Кот 5'!O28:P28+'Кот 6'!O28:P28+'Кот 7'!O28:P28+'Кот 9'!O28:P28+'Кот 10 '!O28:P28+'Кот 11'!O28:P28+'Кот 12'!O28:P28+'Кот 13'!O28:P28+'Кот 17'!O28:P28+'Кот 19'!O28:P28+'Кот 20'!O28:P28+'Кот 22'!O28:P28+'Кот 25'!O28:P28</f>
        <v>5310.65</v>
      </c>
      <c r="P28" s="9"/>
    </row>
    <row r="29" spans="1:18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f>'Кот 1'!O29:P29+'Кот 2'!O29:P29+'Кот 3'!O29:P29+'Кот 4'!O29:P29+'Кот 5'!O29:P29+'Кот 6'!O29:P29+'Кот 7'!O29:P29+'Кот 9'!O29:P29+'Кот 10 '!O29:P29+'Кот 11'!O29:P29+'Кот 12'!O29:P29+'Кот 13'!O29:P29+'Кот 17'!O29:P29+'Кот 19'!O29:P29+'Кот 20'!O29:P29+'Кот 22'!O29:P29+'Кот 25'!O29:P29</f>
        <v>10373.299999999999</v>
      </c>
      <c r="P29" s="9"/>
    </row>
    <row r="30" spans="1:18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f>'Кот 1'!O30:P30+'Кот 2'!O30:P30+'Кот 3'!O30:P30+'Кот 4'!O30:P30+'Кот 5'!O30:P30+'Кот 6'!O30:P30+'Кот 7'!O30:P30+'Кот 9'!O30:P30+'Кот 10 '!O30:P30+'Кот 11'!O30:P30+'Кот 12'!O30:P30+'Кот 13'!O30:P30+'Кот 17'!O30:P30+'Кот 19'!O30:P30+'Кот 20'!O30:P30+'Кот 22'!O30:P30+'Кот 25'!O30:P30</f>
        <v>6971.8</v>
      </c>
      <c r="P30" s="9"/>
    </row>
    <row r="31" spans="1:18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f>'Кот 1'!O31:P31+'Кот 2'!O31:P31+'Кот 3'!O31:P31+'Кот 4'!O31:P31+'Кот 5'!O31:P31+'Кот 6'!O31:P31+'Кот 7'!O31:P31+'Кот 9'!O31:P31+'Кот 10 '!O31:P31+'Кот 11'!O31:P31+'Кот 12'!O31:P31+'Кот 13'!O31:P31+'Кот 17'!O31:P31+'Кот 19'!O31:P31+'Кот 20'!O31:P31+'Кот 22'!O31:P31+'Кот 25'!O31:P31</f>
        <v>7061</v>
      </c>
      <c r="P31" s="9"/>
    </row>
    <row r="32" spans="1:18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f>'Кот 1'!O32:P32+'Кот 2'!O32:P32+'Кот 3'!O32:P32+'Кот 4'!O32:P32+'Кот 5'!O32:P32+'Кот 6'!O32:P32+'Кот 7'!O32:P32+'Кот 9'!O32:P32+'Кот 10 '!O32:P32+'Кот 11'!O32:P32+'Кот 12'!O32:P32+'Кот 13'!O32:P32+'Кот 17'!O32:P32+'Кот 19'!O32:P32+'Кот 20'!O32:P32+'Кот 22'!O32:P32+'Кот 25'!O32:P32</f>
        <v>9302.0499999999993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f>'Кот 1'!O33:P33+'Кот 2'!O33:P33+'Кот 3'!O33:P33+'Кот 4'!O33:P33+'Кот 5'!O33:P33+'Кот 6'!O33:P33+'Кот 7'!O33:P33+'Кот 9'!O33:P33+'Кот 10 '!O33:P33+'Кот 11'!O33:P33+'Кот 12'!O33:P33+'Кот 13'!O33:P33+'Кот 17'!O33:P33+'Кот 19'!O33:P33+'Кот 20'!O33:P33+'Кот 22'!O33:P33+'Кот 25'!O33:P33</f>
        <v>2558.25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f>'Кот 1'!O34:P34+'Кот 2'!O34:P34+'Кот 3'!O34:P34+'Кот 4'!O34:P34+'Кот 5'!O34:P34+'Кот 6'!O34:P34+'Кот 7'!O34:P34+'Кот 9'!O34:P34+'Кот 10 '!O34:P34+'Кот 11'!O34:P34+'Кот 12'!O34:P34+'Кот 13'!O34:P34+'Кот 17'!O34:P34+'Кот 19'!O34:P34+'Кот 20'!O34:P34+'Кот 22'!O34:P34+'Кот 25'!O34:P34</f>
        <v>4325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f>'Кот 1'!O35:P35+'Кот 2'!O35:P35+'Кот 3'!O35:P35+'Кот 4'!O35:P35+'Кот 5'!O35:P35+'Кот 6'!O35:P35+'Кот 7'!O35:P35+'Кот 9'!O35:P35+'Кот 10 '!O35:P35+'Кот 11'!O35:P35+'Кот 12'!O35:P35+'Кот 13'!O35:P35+'Кот 17'!O35:P35+'Кот 19'!O35:P35+'Кот 20'!O35:P35+'Кот 22'!O35:P35+'Кот 25'!O35:P35</f>
        <v>4542.7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>
        <f>'Кот 1'!O36:P36+'Кот 2'!O36:P36+'Кот 3'!O36:P36+'Кот 4'!O36:P36+'Кот 5'!O36:P36+'Кот 6'!O36:P36+'Кот 7'!O36:P36+'Кот 9'!O36:P36+'Кот 10 '!O36:P36+'Кот 11'!O36:P36+'Кот 12'!O36:P36+'Кот 13'!O36:P36+'Кот 17'!O36:P36+'Кот 19'!O36:P36+'Кот 20'!O36:P36+'Кот 22'!O36:P36+'Кот 25'!O36:P36</f>
        <v>1065.3</v>
      </c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>
        <f>'Кот 1'!O37:P37+'Кот 2'!O37:P37+'Кот 3'!O37:P37+'Кот 4'!O37:P37+'Кот 5'!O37:P37+'Кот 6'!O37:P37+'Кот 7'!O37:P37+'Кот 9'!O37:P37+'Кот 11'!O37:P37+'Кот 12'!O37:P37+'Кот 13'!O37:P37+'Кот 17'!O37:P37+'Кот 19'!O37:P37+'Кот 20'!O37:P37+'Кот 22'!O37:P37+'Кот 25'!O37:P37</f>
        <v>408</v>
      </c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>
        <f>'Кот 1'!O38:P38+'Кот 2'!O38:P38+'Кот 3'!O38:P38+'Кот 4'!O38:P38+'Кот 5'!O38:P38+'Кот 6'!O38:P38+'Кот 7'!O38:P38+'Кот 9'!O38:P38+'Кот 11'!O38:P38+'Кот 12'!O38:P38+'Кот 13'!O38:P38+'Кот 17'!O38:P38+'Кот 19'!O38:P38+'Кот 20'!O38:P38+'Кот 22'!O38:P38+'Кот 25'!O38:P38</f>
        <v>47</v>
      </c>
      <c r="P38" s="9"/>
    </row>
  </sheetData>
  <mergeCells count="82"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4:K24"/>
    <mergeCell ref="L24:M24"/>
    <mergeCell ref="O24:P24"/>
    <mergeCell ref="B25:K25"/>
    <mergeCell ref="L25:M25"/>
    <mergeCell ref="O25:P25"/>
    <mergeCell ref="B21:N21"/>
    <mergeCell ref="O21:P21"/>
    <mergeCell ref="A22:P22"/>
    <mergeCell ref="B23:K23"/>
    <mergeCell ref="L23:M23"/>
    <mergeCell ref="O23:P23"/>
    <mergeCell ref="B18:N18"/>
    <mergeCell ref="O18:P18"/>
    <mergeCell ref="B19:N19"/>
    <mergeCell ref="O19:P19"/>
    <mergeCell ref="B20:N20"/>
    <mergeCell ref="O20:P20"/>
    <mergeCell ref="B15:N15"/>
    <mergeCell ref="O15:P15"/>
    <mergeCell ref="B16:N16"/>
    <mergeCell ref="O16:P16"/>
    <mergeCell ref="B17:N17"/>
    <mergeCell ref="O17:P17"/>
    <mergeCell ref="B12:N12"/>
    <mergeCell ref="O12:P12"/>
    <mergeCell ref="B13:N13"/>
    <mergeCell ref="O13:P13"/>
    <mergeCell ref="B14:N14"/>
    <mergeCell ref="O14:P14"/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zoomScaleNormal="100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7" ht="15.6" x14ac:dyDescent="0.3">
      <c r="O2" s="1"/>
      <c r="P2" s="1"/>
    </row>
    <row r="3" spans="1:17" ht="28.8" customHeight="1" x14ac:dyDescent="0.3">
      <c r="B3" s="25" t="s">
        <v>87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7" ht="15.6" x14ac:dyDescent="0.3">
      <c r="A5" s="22" t="s">
        <v>38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7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f>'Кот 8'!O6:P6+'Кот 14'!O6:P6+'Кот 15 '!O6:P6+'Кот 16'!O6:P6+'Кот 18'!O6:P6+'Кот 21'!O6:P6+'Кот 23'!O6:P6+'Кот 24'!O6:P6</f>
        <v>0</v>
      </c>
      <c r="P6" s="9"/>
    </row>
    <row r="7" spans="1:17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0">
        <f>'Кот 8'!O7:P7+'Кот 14'!O7:P7+'Кот 15 '!O7:P7+'Кот 16'!O7:P7+'Кот 18'!O7:P7+'Кот 21'!O7:P7+'Кот 23'!O7:P7+'Кот 24'!O7:P7+'Кот 26'!O7:P7+'Кот 27'!O7:P7+'Кот ЗЖБИ'!O7:P7</f>
        <v>8.1809999999999992</v>
      </c>
      <c r="P7" s="21"/>
    </row>
    <row r="8" spans="1:17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f>'Кот 8'!O8:P8+'Кот 14'!O8:P8+'Кот 15 '!O8:P8+'Кот 16'!O8:P8+'Кот 18'!O8:P8+'Кот 21'!O8:P8+'Кот 23'!O8:P8+'Кот 24'!O8:P8</f>
        <v>0</v>
      </c>
      <c r="P8" s="9"/>
    </row>
    <row r="9" spans="1:17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20">
        <f>'Кот 8'!O9:P9+'Кот 14'!O9:P9+'Кот 15 '!O9:P9+'Кот 16'!O9:P9+'Кот 18'!O9:P9+'Кот 21'!O9:P9+'Кот 23'!O9:P9+'Кот 24'!O9:P9+'Кот 26'!O9:P9+'Кот 27'!O9:P9+'Кот 13 (2)'!O9:P9+'Кот 22 (2)'!O9:P9</f>
        <v>24.133999999999997</v>
      </c>
      <c r="P9" s="21"/>
    </row>
    <row r="10" spans="1:17" ht="15.6" x14ac:dyDescent="0.3">
      <c r="A10" s="22" t="s">
        <v>41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7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30">
        <f>O13/O12*(O14/7000)*1000</f>
        <v>160.48165100787634</v>
      </c>
      <c r="P11" s="31"/>
    </row>
    <row r="12" spans="1:17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28">
        <f>'Кот 8'!O12:P12+'Кот 14'!O12:P12+'Кот 15 '!O12:P12+'Кот 16'!O12:P12+'Кот 18'!O12:P12+'Кот 21'!O12:P12+'Кот 23'!O12:P12+'Кот 24'!O12:P12+'Кот 26'!O12:P12+'Кот 27'!O12:P12+'Кот ЗЖБИ'!O12:P12+'Кот 13 (2)'!O12:P12+'Кот 22 (2)'!O12:P12</f>
        <v>16692.653478923414</v>
      </c>
      <c r="P12" s="29"/>
      <c r="Q12" s="3"/>
    </row>
    <row r="13" spans="1:17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30">
        <f>'Кот 8'!O13:P13+'Кот 14'!O13:P13+'Кот 15 '!O13:P13+'Кот 16'!O13:P13+'Кот 18'!O13:P13+'Кот 21'!O13:P13+'Кот 23'!O13:P13+'Кот 24'!O13:P13+'Кот 26'!O13:P13+'Кот 27'!O13:P13+'Кот 13 (2)'!O13:P13+'Кот 22 (2)'!O13:P13</f>
        <v>3520.19</v>
      </c>
      <c r="P13" s="31"/>
    </row>
    <row r="14" spans="1:17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8">
        <v>5327</v>
      </c>
      <c r="P14" s="9"/>
    </row>
    <row r="15" spans="1:17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8"/>
      <c r="P15" s="9"/>
    </row>
    <row r="16" spans="1:17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28">
        <f>'Кот 8'!O16:P16+'Кот 14'!O16:P16+'Кот 15 '!O16:P16+'Кот 16'!O16:P16+'Кот 18'!O16:P16+'Кот 21'!O16:P16+'Кот 23'!O16:P16+'Кот 24'!O16:P16+'Кот 26'!O16:P16+'Кот 27'!O16:P16+'Кот 13 (2)'!O16:P16+'Кот 22 (2)'!O12:P12</f>
        <v>337.48104974486381</v>
      </c>
      <c r="P16" s="29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28">
        <f>'Кот 8'!O17:P17+'Кот 14'!O17:P17+'Кот 15 '!O17:P17+'Кот 16'!O17:P17+'Кот 18'!O17:P17+'Кот 21'!O17:P17+'Кот 23'!O17:P17+'Кот 24'!O17:P17+'Кот 26'!O17:P17+'Кот 27'!O17:P17+'Кот ЗЖБИ'!O17:P17+'Кот 13 (2)'!O17:P17+'Кот 22 (2)'!O17:P17</f>
        <v>2974.1604109504874</v>
      </c>
      <c r="P17" s="29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28">
        <f>'Кот 8'!O18:P18+'Кот 14'!O18:P18+'Кот 15 '!O18:P18+'Кот 16'!O18:P18+'Кот 18'!O18:P18+'Кот 21'!O18:P18+'Кот 23'!O18:P18+'Кот 24'!O18:P18+'Кот 26'!O18:P18+'Кот 27'!O18:P18+'Кот ЗЖБИ'!O18:P18+'Кот 13 (2)'!O18:P18+'Кот 22 (2)'!O18:P18</f>
        <v>13381.356000000002</v>
      </c>
      <c r="P18" s="29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28">
        <f>'Кот 8'!O19:P19+'Кот 14'!O19:P19+'Кот 15 '!O19:P19+'Кот 16'!O19:P19+'Кот 18'!O19:P19+'Кот 21'!O19:P19+'Кот 23'!O19:P19+'Кот 24'!O19:P19+'Кот 26'!O19:P19+'Кот 27'!O19:P19+'Кот ЗЖБИ'!O19:P19+'Кот 13 (2)'!O19:P19+'Кот 22 (2)'!O19:P19</f>
        <v>3322.6410000000001</v>
      </c>
      <c r="P19" s="2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28">
        <f>'Кот 8'!O20:P20+'Кот 14'!O20:P20+'Кот 15 '!O20:P20+'Кот 16'!O20:P20+'Кот 18'!O20:P20+'Кот 21'!O20:P20+'Кот 23'!O20:P20+'Кот 24'!O20:P20+'Кот 26'!O20:P20+'Кот 27'!O20:P20+'Кот ЗЖБИ'!O20:P20+'Кот 13 (2)'!O20:P20</f>
        <v>8597.3889999999992</v>
      </c>
      <c r="P20" s="2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28">
        <f>'Кот 8'!O21:P21+'Кот 14'!O21:P21+'Кот 15 '!O21:P21+'Кот 16'!O21:P21+'Кот 18'!O21:P21+'Кот 21'!O21:P21+'Кот 23'!O21:P21+'Кот 24'!O21:P21+'Кот 26'!O21:P21+'Кот 27'!O21:P21+'Кот ЗЖБИ'!O21:P21+'Кот 13 (2)'!O21:P21</f>
        <v>1461.3260000000002</v>
      </c>
      <c r="P21" s="29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36">
        <f>'Кот 8'!O24:P24+'Кот 14'!O24:P24+'Кот 15 '!O24:P24+'Кот 16'!O24:P24+'Кот 18'!O24:P24+'Кот 21'!O24:P24+'Кот 23'!O24:P24+'Кот 24'!O24:P24+'Кот 26'!O24:P24+'Кот 27'!O24:P24</f>
        <v>0</v>
      </c>
      <c r="P24" s="37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36">
        <f>'Кот 8'!O25:P25+'Кот 14'!O25:P25+'Кот 15 '!O25:P25+'Кот 16'!O25:P25+'Кот 18'!O25:P25+'Кот 21'!O25:P25+'Кот 23'!O25:P25+'Кот 24'!O25:P25+'Кот 26'!O25:P25+'Кот 27'!O25:P25</f>
        <v>0</v>
      </c>
      <c r="P25" s="37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36">
        <f>'Кот 8'!O26:P26+'Кот 14'!O26:P26+'Кот 15 '!O26:P26+'Кот 16'!O26:P26+'Кот 18'!O26:P26+'Кот 21'!O26:P26+'Кот 23'!O26:P26+'Кот 24'!O26:P26+'Кот 26'!O26:P26+'Кот 27'!O26:P26</f>
        <v>6</v>
      </c>
      <c r="P26" s="37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36">
        <f>'Кот 8'!O27:P27+'Кот 14'!O27:P27+'Кот 15 '!O27:P27+'Кот 16'!O27:P27+'Кот 18'!O27:P27+'Кот 21'!O27:P27+'Кот 23'!O27:P27+'Кот 24'!O27:P27+'Кот 26'!O27:P27+'Кот 27'!O27:P27</f>
        <v>457.5</v>
      </c>
      <c r="P27" s="37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36">
        <f>'Кот 8'!O28:P28+'Кот 14'!O28:P28+'Кот 15 '!O28:P28+'Кот 16'!O28:P28+'Кот 18'!O28:P28+'Кот 21'!O28:P28+'Кот 23'!O28:P28+'Кот 24'!O28:P28+'Кот 26'!O28:P28+'Кот 27'!O28:P28</f>
        <v>593</v>
      </c>
      <c r="P28" s="37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36">
        <f>'Кот 8'!O29:P29+'Кот 14'!O29:P29+'Кот 15 '!O29:P29+'Кот 16'!O29:P29+'Кот 18'!O29:P29+'Кот 21'!O29:P29+'Кот 23'!O29:P29+'Кот 24'!O29:P29+'Кот 26'!O29:P29+'Кот 27'!O29:P29+'Кот ЗЖБИ'!O29:P29</f>
        <v>1976</v>
      </c>
      <c r="P29" s="37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36">
        <f>'Кот 8'!O30:P30+'Кот 14'!O30:P30+'Кот 15 '!O30:P30+'Кот 16'!O30:P30+'Кот 18'!O30:P30+'Кот 21'!O30:P30+'Кот 23'!O30:P30+'Кот 24'!O30:P30+'Кот 26'!O30:P30+'Кот 27'!O30:P30+'Кот ЗЖБИ'!O30:P30</f>
        <v>1437.5</v>
      </c>
      <c r="P30" s="37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36">
        <f>'Кот 8'!O31:P31+'Кот 14'!O31:P31+'Кот 15 '!O31:P31+'Кот 16'!O31:P31+'Кот 18'!O31:P31+'Кот 21'!O31:P31+'Кот 23'!O31:P31+'Кот 24'!O31:P31+'Кот 26'!O31:P31+'Кот 27'!O31:P31+'Кот ЗЖБИ'!O31:P31</f>
        <v>379.5</v>
      </c>
      <c r="P31" s="37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36">
        <f>'Кот 8'!O32:P32+'Кот 14'!O32:P32+'Кот 15 '!O32:P32+'Кот 16'!O32:P32+'Кот 18'!O32:P32+'Кот 21'!O32:P32+'Кот 23'!O32:P32+'Кот 24'!O32:P32+'Кот 26'!O32:P32+'Кот 27'!O32:P32+'Кот ЗЖБИ'!O32:P32</f>
        <v>1598</v>
      </c>
      <c r="P32" s="37"/>
    </row>
    <row r="33" spans="1:17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36">
        <f>'Кот 8'!O33:P33+'Кот 14'!O33:P33+'Кот 15 '!O33:P33+'Кот 16'!O33:P33+'Кот 18'!O33:P33+'Кот 21'!O33:P33+'Кот 23'!O33:P33+'Кот 24'!O33:P33+'Кот 26'!O33:P33+'Кот 27'!O33:P33+'Кот ЗЖБИ'!O33:P33</f>
        <v>419</v>
      </c>
      <c r="P33" s="37"/>
    </row>
    <row r="34" spans="1:17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36">
        <f>'Кот 8'!O34:P34+'Кот 14'!O34:P34+'Кот 15 '!O34:P34+'Кот 16'!O34:P34+'Кот 18'!O34:P34+'Кот 21'!O34:P34+'Кот 23'!O34:P34+'Кот 24'!O34:P34+'Кот 26'!O34:P34+'Кот 27'!O34:P34+'Кот ЗЖБИ'!O34:P34</f>
        <v>890.5</v>
      </c>
      <c r="P34" s="37"/>
    </row>
    <row r="35" spans="1:17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36">
        <f>'Кот 8'!O35:P35+'Кот 14'!O35:P35+'Кот 15 '!O35:P35+'Кот 16'!O35:P35+'Кот 18'!O35:P35+'Кот 21'!O35:P35+'Кот 23'!O35:P35+'Кот 24'!O35:P35+'Кот 26'!O35:P35+'Кот 27'!O35:P35+'Кот ЗЖБИ'!O35:P35</f>
        <v>424</v>
      </c>
      <c r="P35" s="37"/>
    </row>
    <row r="36" spans="1:17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36">
        <f>'Кот 8'!O36:P36+'Кот 14'!O36:P36+'Кот 15 '!O36:P36+'Кот 16'!O36:P36+'Кот 18'!O36:P36+'Кот 21'!O36:P36+'Кот 23'!O36:P36+'Кот 24'!O36:P36+'Кот 26'!O36:P36+'Кот 27'!O36:P36</f>
        <v>0</v>
      </c>
      <c r="P36" s="37"/>
    </row>
    <row r="37" spans="1:17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36">
        <f>'Кот 8'!O37:P37+'Кот 14'!O37:P37+'Кот 15 '!O37:P37+'Кот 16'!O37:P37+'Кот 18'!O37:P37+'Кот 21'!O37:P37+'Кот 23'!O37:P37+'Кот 24'!O37:P37+'Кот 26'!O37:P37+'Кот 27'!O37:P37</f>
        <v>0</v>
      </c>
      <c r="P37" s="37"/>
      <c r="Q37" s="4"/>
    </row>
    <row r="38" spans="1:17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36">
        <f>'Кот 8'!O38:P38+'Кот 14'!O38:P38+'Кот 15 '!O38:P38+'Кот 16'!O38:P38+'Кот 18'!O38:P38+'Кот 21'!O38:P38+'Кот 23'!O38:P38+'Кот 24'!O38:P38+'Кот 26'!O38:P38+'Кот 27'!O38:P38</f>
        <v>0</v>
      </c>
      <c r="P38" s="37"/>
    </row>
  </sheetData>
  <mergeCells count="82"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4:K24"/>
    <mergeCell ref="L24:M24"/>
    <mergeCell ref="O24:P24"/>
    <mergeCell ref="B25:K25"/>
    <mergeCell ref="L25:M25"/>
    <mergeCell ref="O25:P25"/>
    <mergeCell ref="B21:N21"/>
    <mergeCell ref="O21:P21"/>
    <mergeCell ref="A22:P22"/>
    <mergeCell ref="B23:K23"/>
    <mergeCell ref="L23:M23"/>
    <mergeCell ref="O23:P23"/>
    <mergeCell ref="B18:N18"/>
    <mergeCell ref="O18:P18"/>
    <mergeCell ref="B19:N19"/>
    <mergeCell ref="O19:P19"/>
    <mergeCell ref="B20:N20"/>
    <mergeCell ref="O20:P20"/>
    <mergeCell ref="B15:N15"/>
    <mergeCell ref="O15:P15"/>
    <mergeCell ref="B16:N16"/>
    <mergeCell ref="O16:P16"/>
    <mergeCell ref="B17:N17"/>
    <mergeCell ref="O17:P17"/>
    <mergeCell ref="B12:N12"/>
    <mergeCell ref="O12:P12"/>
    <mergeCell ref="B13:N13"/>
    <mergeCell ref="O13:P13"/>
    <mergeCell ref="B14:N14"/>
    <mergeCell ref="O14:P14"/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19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57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7850/1000</f>
        <v>7.85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15.48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158.22522499105099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24810.281335675765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>
        <f>'[1]Расх_угля и газа 20 г'!$W$48</f>
        <v>3296855</v>
      </c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8335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газовые 2020г. комер'!$GI$89+'[2]Котельные  газовые 2020 г (ДТ)'!$CP$16</f>
        <v>84.686809587944325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газовые 2020г. комер'!$GH$89+'[2]Котельные  газовые 2020г. комер'!$GK$89+'[2]Котельные  газовые 2020 г (ДТ)'!$CO$16</f>
        <v>5442.7785260878227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19282.815999999999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8">
        <v>7047.0810000000001</v>
      </c>
      <c r="P19" s="1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4">
        <v>9204.8889999999992</v>
      </c>
      <c r="P20" s="15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3030.846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>
        <v>72.5</v>
      </c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197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552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432.5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1624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849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1030.5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832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551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574.5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757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>
        <v>269</v>
      </c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>
        <v>109</v>
      </c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25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58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7814/1000</f>
        <v>7.8140000000000001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17.024999999999999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159.97282999783698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22886.31909765688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>
        <f>'[1]Расх_угля и газа 20 г'!$W$50</f>
        <v>3074784</v>
      </c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8335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газовые 2020г. комер'!$GI$90+'[2]Котельные  газовые 2020 г (ДТ)'!$CP$18</f>
        <v>87.648298862523959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газовые 2020г. комер'!$GH$90+'[2]Котельные  газовые 2020г. комер'!$GK$90+'[2]Котельные  газовые 2020 г (ДТ)'!$CO$18</f>
        <v>4610.7767987943544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18187.894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8">
        <v>5495.857</v>
      </c>
      <c r="P19" s="1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9898.1990000000005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2793.8380000000002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>
        <v>4</v>
      </c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>
        <v>2.5</v>
      </c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110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352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906.25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1076.75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630.5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1043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1550.5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/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710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855.5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>
        <v>287</v>
      </c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>
        <v>239</v>
      </c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>
        <v>47</v>
      </c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B25" workbookViewId="0">
      <selection activeCell="B40" sqref="B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59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0">
        <f>3648.7/1000</f>
        <v>3.6486999999999998</v>
      </c>
      <c r="P7" s="21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7.74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154.47908183853292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11269.235789974162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>
        <f>'[1]Расх_угля и газа 20 г'!$W$52</f>
        <v>1462031</v>
      </c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8335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газовые 2020г. комер'!$GI$91+'[2]Котельные  газовые 2020 г (ДТ)'!$CP$20</f>
        <v>61.095621452695745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газовые 2020г. комер'!$GH$91+'[2]Котельные  газовые 2020г. комер'!$GK$91+'[2]Котельные  газовые 2020 г (ДТ)'!$CO$20</f>
        <v>2085.4931685214674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9122.646999999999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8">
        <v>2821.181</v>
      </c>
      <c r="P19" s="1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5735.5389999999998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565.92700000000002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>
        <v>8.5</v>
      </c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12.5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124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139.5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317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544.25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644.29999999999995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748.6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420.55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163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486.2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>
        <v>40.299999999999997</v>
      </c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B28" workbookViewId="0">
      <selection activeCell="B40" sqref="B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60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1590/1000</f>
        <v>1.59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3.3540000000000001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176.19745848571324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2871.5482581210163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>
        <f>'[1]Расх_угля и газа 20 г'!$W$54</f>
        <v>424921</v>
      </c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8335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газовые 2020г. комер'!$GI$92+'[2]Котельные  газовые 2020 г (ДТ)'!$CP$22</f>
        <v>20.613537990142465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газовые 2020г. комер'!$GH$92+'[2]Котельные  газовые 2020 г (ДТ)'!$CO$22</f>
        <v>465.29172013087367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2385.643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8">
        <v>1463.3440000000001</v>
      </c>
      <c r="P19" s="1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381.54599999999999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540.75300000000004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10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10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152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738.5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121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70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206.5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152.5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11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118.5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28" zoomScaleNormal="100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A3" s="25" t="s">
        <v>91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2174/1000</f>
        <v>2.1739999999999999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2.2799999999999998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O13/O12*(O14/7000)*1000</f>
        <v>348.71538072095126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1824.1589708055617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26">
        <f>'[1]Расх_угля и газа 20 г'!$W$6</f>
        <v>835.8900000000001</v>
      </c>
      <c r="P13" s="2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5327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угольные 2020  (2)'!$GC$11</f>
        <v>71.377343176379597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угольные 2020  (2)'!$GB$11</f>
        <v>285.28762762918194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1467.4940000000001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8">
        <v>0</v>
      </c>
      <c r="P19" s="19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8">
        <v>1117.672</v>
      </c>
      <c r="P20" s="19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349.822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/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/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/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412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386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222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344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53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442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46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269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/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/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/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A3:P3"/>
    <mergeCell ref="B11:N11"/>
    <mergeCell ref="O11:P11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25" workbookViewId="0">
      <selection activeCell="A40" sqref="A40"/>
    </sheetView>
  </sheetViews>
  <sheetFormatPr defaultRowHeight="14.4" x14ac:dyDescent="0.3"/>
  <cols>
    <col min="11" max="11" width="7.21875" customWidth="1"/>
    <col min="13" max="13" width="11.44140625" customWidth="1"/>
    <col min="14" max="14" width="0.109375" customWidth="1"/>
    <col min="16" max="16" width="7" customWidth="1"/>
  </cols>
  <sheetData>
    <row r="2" spans="1:16" ht="15.6" x14ac:dyDescent="0.3">
      <c r="O2" s="1"/>
      <c r="P2" s="1"/>
    </row>
    <row r="3" spans="1:16" ht="28.8" customHeight="1" x14ac:dyDescent="0.3">
      <c r="B3" s="25" t="s">
        <v>61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6" ht="15.6" x14ac:dyDescent="0.3">
      <c r="A5" s="22" t="s">
        <v>36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34.200000000000003" customHeight="1" x14ac:dyDescent="0.3">
      <c r="A6" s="2" t="s">
        <v>1</v>
      </c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8">
        <v>0</v>
      </c>
      <c r="P6" s="9"/>
    </row>
    <row r="7" spans="1:16" ht="13.2" customHeight="1" x14ac:dyDescent="0.3">
      <c r="A7" s="2" t="s">
        <v>3</v>
      </c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28">
        <f>6426/1000</f>
        <v>6.4260000000000002</v>
      </c>
      <c r="P7" s="29"/>
    </row>
    <row r="8" spans="1:16" ht="29.4" customHeight="1" x14ac:dyDescent="0.3">
      <c r="A8" s="2" t="s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8">
        <v>0</v>
      </c>
      <c r="P8" s="9"/>
    </row>
    <row r="9" spans="1:16" ht="15.6" x14ac:dyDescent="0.3">
      <c r="A9" s="2" t="s">
        <v>7</v>
      </c>
      <c r="B9" s="11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8">
        <v>7.74</v>
      </c>
      <c r="P9" s="9"/>
    </row>
    <row r="10" spans="1:16" ht="15.6" x14ac:dyDescent="0.3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31.2" customHeight="1" x14ac:dyDescent="0.3">
      <c r="A11" s="2" t="s">
        <v>9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26">
        <f>O13/O12*(O14/7000)</f>
        <v>176.16596873914645</v>
      </c>
      <c r="P11" s="27"/>
    </row>
    <row r="12" spans="1:16" ht="15.6" x14ac:dyDescent="0.3">
      <c r="A12" s="2" t="s">
        <v>11</v>
      </c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>O18+O17+O16</f>
        <v>12237.135224571502</v>
      </c>
      <c r="P12" s="15"/>
    </row>
    <row r="13" spans="1:16" ht="15.6" x14ac:dyDescent="0.3">
      <c r="A13" s="2" t="s">
        <v>13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6">
        <f>'[1]Расх_угля и газа 20 г'!$W$56</f>
        <v>1810482</v>
      </c>
      <c r="P13" s="17"/>
    </row>
    <row r="14" spans="1:16" ht="15.6" x14ac:dyDescent="0.3">
      <c r="A14" s="2" t="s">
        <v>15</v>
      </c>
      <c r="B14" s="11" t="s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8">
        <v>8335</v>
      </c>
      <c r="P14" s="19"/>
    </row>
    <row r="15" spans="1:16" ht="15.6" x14ac:dyDescent="0.3">
      <c r="A15" s="2" t="s">
        <v>17</v>
      </c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8"/>
      <c r="P15" s="19"/>
    </row>
    <row r="16" spans="1:16" ht="15.6" x14ac:dyDescent="0.3">
      <c r="A16" s="2" t="s">
        <v>19</v>
      </c>
      <c r="B16" s="11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4">
        <f>'[2]Котельные  газовые 2020г.'!$GC$93+'[2]Котельные  газовые 2020 г (ДТ)'!$CP$24</f>
        <v>60.808069315065808</v>
      </c>
      <c r="P16" s="15"/>
    </row>
    <row r="17" spans="1:16" ht="15.6" x14ac:dyDescent="0.3">
      <c r="A17" s="2" t="s">
        <v>22</v>
      </c>
      <c r="B17" s="11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>
        <f>'[2]Котельные  газовые 2020г.'!$GB$93+'[2]Котельные  газовые 2020 г (ДТ)'!$CO$24</f>
        <v>1988.657155256436</v>
      </c>
      <c r="P17" s="15"/>
    </row>
    <row r="18" spans="1:16" ht="15.6" x14ac:dyDescent="0.3">
      <c r="A18" s="2" t="s">
        <v>20</v>
      </c>
      <c r="B18" s="11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4">
        <f>O19+O20+O21</f>
        <v>10187.67</v>
      </c>
      <c r="P18" s="15"/>
    </row>
    <row r="19" spans="1:16" ht="15.6" x14ac:dyDescent="0.3">
      <c r="A19" s="2"/>
      <c r="B19" s="11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9151.2309999999998</v>
      </c>
      <c r="P19" s="15"/>
    </row>
    <row r="20" spans="1:16" ht="15.6" x14ac:dyDescent="0.3">
      <c r="A20" s="2"/>
      <c r="B20" s="11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4">
        <v>398.77</v>
      </c>
      <c r="P20" s="15"/>
    </row>
    <row r="21" spans="1:16" ht="15.6" x14ac:dyDescent="0.3">
      <c r="A21" s="2"/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4">
        <v>637.66899999999998</v>
      </c>
      <c r="P21" s="15"/>
    </row>
    <row r="22" spans="1:16" ht="15.6" x14ac:dyDescent="0.3">
      <c r="A22" s="22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0.6" customHeight="1" x14ac:dyDescent="0.3">
      <c r="A23" s="2"/>
      <c r="B23" s="8" t="s">
        <v>34</v>
      </c>
      <c r="C23" s="10"/>
      <c r="D23" s="10"/>
      <c r="E23" s="10"/>
      <c r="F23" s="10"/>
      <c r="G23" s="10"/>
      <c r="H23" s="10"/>
      <c r="I23" s="10"/>
      <c r="J23" s="10"/>
      <c r="K23" s="9"/>
      <c r="L23" s="6" t="s">
        <v>28</v>
      </c>
      <c r="M23" s="7"/>
      <c r="O23" s="8" t="s">
        <v>27</v>
      </c>
      <c r="P23" s="9"/>
    </row>
    <row r="24" spans="1:16" ht="15.6" x14ac:dyDescent="0.3">
      <c r="A24" s="2" t="s">
        <v>29</v>
      </c>
      <c r="B24" s="8"/>
      <c r="C24" s="10"/>
      <c r="D24" s="10"/>
      <c r="E24" s="10"/>
      <c r="F24" s="10"/>
      <c r="G24" s="10"/>
      <c r="H24" s="10"/>
      <c r="I24" s="10"/>
      <c r="J24" s="10"/>
      <c r="K24" s="9"/>
      <c r="L24" s="6">
        <f>15/1000</f>
        <v>1.4999999999999999E-2</v>
      </c>
      <c r="M24" s="7"/>
      <c r="O24" s="8">
        <v>8.5</v>
      </c>
      <c r="P24" s="9"/>
    </row>
    <row r="25" spans="1:16" ht="15.6" x14ac:dyDescent="0.3">
      <c r="A25" s="2" t="s">
        <v>30</v>
      </c>
      <c r="B25" s="8"/>
      <c r="C25" s="10"/>
      <c r="D25" s="10"/>
      <c r="E25" s="10"/>
      <c r="F25" s="10"/>
      <c r="G25" s="10"/>
      <c r="H25" s="10"/>
      <c r="I25" s="10"/>
      <c r="J25" s="10"/>
      <c r="K25" s="9"/>
      <c r="L25" s="6">
        <f>20/1000</f>
        <v>0.02</v>
      </c>
      <c r="M25" s="7"/>
      <c r="O25" s="8">
        <v>162.5</v>
      </c>
      <c r="P25" s="9"/>
    </row>
    <row r="26" spans="1:16" ht="15.6" x14ac:dyDescent="0.3">
      <c r="A26" s="2" t="s">
        <v>31</v>
      </c>
      <c r="B26" s="8"/>
      <c r="C26" s="10"/>
      <c r="D26" s="10"/>
      <c r="E26" s="10"/>
      <c r="F26" s="10"/>
      <c r="G26" s="10"/>
      <c r="H26" s="10"/>
      <c r="I26" s="10"/>
      <c r="J26" s="10"/>
      <c r="K26" s="9"/>
      <c r="L26" s="6">
        <f>25/1000</f>
        <v>2.5000000000000001E-2</v>
      </c>
      <c r="M26" s="7"/>
      <c r="O26" s="8">
        <v>243</v>
      </c>
      <c r="P26" s="9"/>
    </row>
    <row r="27" spans="1:16" ht="15.6" x14ac:dyDescent="0.3">
      <c r="A27" s="2" t="s">
        <v>32</v>
      </c>
      <c r="B27" s="8"/>
      <c r="C27" s="10"/>
      <c r="D27" s="10"/>
      <c r="E27" s="10"/>
      <c r="F27" s="10"/>
      <c r="G27" s="10"/>
      <c r="H27" s="10"/>
      <c r="I27" s="10"/>
      <c r="J27" s="10"/>
      <c r="K27" s="9"/>
      <c r="L27" s="6">
        <f>32/1000</f>
        <v>3.2000000000000001E-2</v>
      </c>
      <c r="M27" s="7"/>
      <c r="O27" s="8">
        <v>275.5</v>
      </c>
      <c r="P27" s="9"/>
    </row>
    <row r="28" spans="1:16" ht="15.6" x14ac:dyDescent="0.3">
      <c r="A28" s="2" t="s">
        <v>33</v>
      </c>
      <c r="B28" s="8"/>
      <c r="C28" s="10"/>
      <c r="D28" s="10"/>
      <c r="E28" s="10"/>
      <c r="F28" s="10"/>
      <c r="G28" s="10"/>
      <c r="H28" s="10"/>
      <c r="I28" s="10"/>
      <c r="J28" s="10"/>
      <c r="K28" s="9"/>
      <c r="L28" s="6">
        <f>45/1000</f>
        <v>4.4999999999999998E-2</v>
      </c>
      <c r="M28" s="7"/>
      <c r="O28" s="8">
        <v>528.5</v>
      </c>
      <c r="P28" s="9"/>
    </row>
    <row r="29" spans="1:16" ht="15.6" x14ac:dyDescent="0.3">
      <c r="A29" s="2" t="s">
        <v>44</v>
      </c>
      <c r="B29" s="8"/>
      <c r="C29" s="10"/>
      <c r="D29" s="10"/>
      <c r="E29" s="10"/>
      <c r="F29" s="10"/>
      <c r="G29" s="10"/>
      <c r="H29" s="10"/>
      <c r="I29" s="10"/>
      <c r="J29" s="10"/>
      <c r="K29" s="9"/>
      <c r="L29" s="6">
        <f>57/1000</f>
        <v>5.7000000000000002E-2</v>
      </c>
      <c r="M29" s="7"/>
      <c r="O29" s="8">
        <v>1097.5</v>
      </c>
      <c r="P29" s="9"/>
    </row>
    <row r="30" spans="1:16" ht="15.6" x14ac:dyDescent="0.3">
      <c r="A30" s="2" t="s">
        <v>45</v>
      </c>
      <c r="B30" s="8"/>
      <c r="C30" s="10"/>
      <c r="D30" s="10"/>
      <c r="E30" s="10"/>
      <c r="F30" s="10"/>
      <c r="G30" s="10"/>
      <c r="H30" s="10"/>
      <c r="I30" s="10"/>
      <c r="J30" s="10"/>
      <c r="K30" s="9"/>
      <c r="L30" s="6">
        <f>76/1000</f>
        <v>7.5999999999999998E-2</v>
      </c>
      <c r="M30" s="7"/>
      <c r="O30" s="8">
        <v>925.5</v>
      </c>
      <c r="P30" s="9"/>
    </row>
    <row r="31" spans="1:16" ht="15.6" x14ac:dyDescent="0.3">
      <c r="A31" s="2" t="s">
        <v>46</v>
      </c>
      <c r="B31" s="8"/>
      <c r="C31" s="10"/>
      <c r="D31" s="10"/>
      <c r="E31" s="10"/>
      <c r="F31" s="10"/>
      <c r="G31" s="10"/>
      <c r="H31" s="10"/>
      <c r="I31" s="10"/>
      <c r="J31" s="10"/>
      <c r="K31" s="9"/>
      <c r="L31" s="6">
        <f>89/1000</f>
        <v>8.8999999999999996E-2</v>
      </c>
      <c r="M31" s="7"/>
      <c r="O31" s="8">
        <v>442.5</v>
      </c>
      <c r="P31" s="9"/>
    </row>
    <row r="32" spans="1:16" ht="15.6" x14ac:dyDescent="0.3">
      <c r="A32" s="2" t="s">
        <v>47</v>
      </c>
      <c r="B32" s="8"/>
      <c r="C32" s="10"/>
      <c r="D32" s="10"/>
      <c r="E32" s="10"/>
      <c r="F32" s="10"/>
      <c r="G32" s="10"/>
      <c r="H32" s="10"/>
      <c r="I32" s="10"/>
      <c r="J32" s="10"/>
      <c r="K32" s="9"/>
      <c r="L32" s="6">
        <f>108/1000</f>
        <v>0.108</v>
      </c>
      <c r="M32" s="7"/>
      <c r="O32" s="8">
        <v>849</v>
      </c>
      <c r="P32" s="9"/>
    </row>
    <row r="33" spans="1:16" ht="15.6" x14ac:dyDescent="0.3">
      <c r="A33" s="2" t="s">
        <v>48</v>
      </c>
      <c r="B33" s="8"/>
      <c r="C33" s="10"/>
      <c r="D33" s="10"/>
      <c r="E33" s="10"/>
      <c r="F33" s="10"/>
      <c r="G33" s="10"/>
      <c r="H33" s="10"/>
      <c r="I33" s="10"/>
      <c r="J33" s="10"/>
      <c r="K33" s="9"/>
      <c r="L33" s="6">
        <f>125/1000</f>
        <v>0.125</v>
      </c>
      <c r="M33" s="7"/>
      <c r="O33" s="8">
        <v>157</v>
      </c>
      <c r="P33" s="9"/>
    </row>
    <row r="34" spans="1:16" ht="15.6" x14ac:dyDescent="0.3">
      <c r="A34" s="2" t="s">
        <v>49</v>
      </c>
      <c r="B34" s="8"/>
      <c r="C34" s="10"/>
      <c r="D34" s="10"/>
      <c r="E34" s="10"/>
      <c r="F34" s="10"/>
      <c r="G34" s="10"/>
      <c r="H34" s="10"/>
      <c r="I34" s="10"/>
      <c r="J34" s="10"/>
      <c r="K34" s="9"/>
      <c r="L34" s="6">
        <f>159/1000</f>
        <v>0.159</v>
      </c>
      <c r="M34" s="7"/>
      <c r="O34" s="8">
        <v>784.5</v>
      </c>
      <c r="P34" s="9"/>
    </row>
    <row r="35" spans="1:16" ht="15.6" x14ac:dyDescent="0.3">
      <c r="A35" s="2" t="s">
        <v>50</v>
      </c>
      <c r="B35" s="8"/>
      <c r="C35" s="10"/>
      <c r="D35" s="10"/>
      <c r="E35" s="10"/>
      <c r="F35" s="10"/>
      <c r="G35" s="10"/>
      <c r="H35" s="10"/>
      <c r="I35" s="10"/>
      <c r="J35" s="10"/>
      <c r="K35" s="9"/>
      <c r="L35" s="6">
        <f>219/1000</f>
        <v>0.219</v>
      </c>
      <c r="M35" s="7"/>
      <c r="O35" s="8">
        <v>738</v>
      </c>
      <c r="P35" s="9"/>
    </row>
    <row r="36" spans="1:16" ht="15.6" x14ac:dyDescent="0.3">
      <c r="A36" s="2" t="s">
        <v>51</v>
      </c>
      <c r="B36" s="8"/>
      <c r="C36" s="10"/>
      <c r="D36" s="10"/>
      <c r="E36" s="10"/>
      <c r="F36" s="10"/>
      <c r="G36" s="10"/>
      <c r="H36" s="10"/>
      <c r="I36" s="10"/>
      <c r="J36" s="10"/>
      <c r="K36" s="9"/>
      <c r="L36" s="6">
        <f>273/1000</f>
        <v>0.27300000000000002</v>
      </c>
      <c r="M36" s="7"/>
      <c r="O36" s="8">
        <v>154</v>
      </c>
      <c r="P36" s="9"/>
    </row>
    <row r="37" spans="1:16" ht="15.6" x14ac:dyDescent="0.3">
      <c r="A37" s="2" t="s">
        <v>52</v>
      </c>
      <c r="B37" s="8"/>
      <c r="C37" s="10"/>
      <c r="D37" s="10"/>
      <c r="E37" s="10"/>
      <c r="F37" s="10"/>
      <c r="G37" s="10"/>
      <c r="H37" s="10"/>
      <c r="I37" s="10"/>
      <c r="J37" s="10"/>
      <c r="K37" s="9"/>
      <c r="L37" s="6">
        <f>325/1000</f>
        <v>0.32500000000000001</v>
      </c>
      <c r="M37" s="7"/>
      <c r="O37" s="8">
        <v>60</v>
      </c>
      <c r="P37" s="9"/>
    </row>
    <row r="38" spans="1:16" ht="15.6" x14ac:dyDescent="0.3">
      <c r="A38" s="2" t="s">
        <v>53</v>
      </c>
      <c r="B38" s="8"/>
      <c r="C38" s="10"/>
      <c r="D38" s="10"/>
      <c r="E38" s="10"/>
      <c r="F38" s="10"/>
      <c r="G38" s="10"/>
      <c r="H38" s="10"/>
      <c r="I38" s="10"/>
      <c r="J38" s="10"/>
      <c r="K38" s="9"/>
      <c r="L38" s="6">
        <f>426/1000</f>
        <v>0.42599999999999999</v>
      </c>
      <c r="M38" s="7"/>
      <c r="O38" s="8"/>
      <c r="P38" s="9"/>
    </row>
  </sheetData>
  <mergeCells count="82">
    <mergeCell ref="B11:N11"/>
    <mergeCell ref="O11:P11"/>
    <mergeCell ref="B3:N3"/>
    <mergeCell ref="A5:P5"/>
    <mergeCell ref="B6:N6"/>
    <mergeCell ref="O6:P6"/>
    <mergeCell ref="B7:N7"/>
    <mergeCell ref="O7:P7"/>
    <mergeCell ref="B8:N8"/>
    <mergeCell ref="O8:P8"/>
    <mergeCell ref="B9:N9"/>
    <mergeCell ref="O9:P9"/>
    <mergeCell ref="A10:P10"/>
    <mergeCell ref="B12:N12"/>
    <mergeCell ref="O12:P12"/>
    <mergeCell ref="B13:N13"/>
    <mergeCell ref="O13:P13"/>
    <mergeCell ref="B14:N14"/>
    <mergeCell ref="O14:P14"/>
    <mergeCell ref="B15:N15"/>
    <mergeCell ref="O15:P15"/>
    <mergeCell ref="B16:N16"/>
    <mergeCell ref="O16:P16"/>
    <mergeCell ref="B17:N17"/>
    <mergeCell ref="O17:P17"/>
    <mergeCell ref="B18:N18"/>
    <mergeCell ref="O18:P18"/>
    <mergeCell ref="B19:N19"/>
    <mergeCell ref="O19:P19"/>
    <mergeCell ref="B20:N20"/>
    <mergeCell ref="O20:P20"/>
    <mergeCell ref="B21:N21"/>
    <mergeCell ref="O21:P21"/>
    <mergeCell ref="A22:P22"/>
    <mergeCell ref="B23:K23"/>
    <mergeCell ref="L23:M23"/>
    <mergeCell ref="O23:P23"/>
    <mergeCell ref="B24:K24"/>
    <mergeCell ref="L24:M24"/>
    <mergeCell ref="O24:P24"/>
    <mergeCell ref="B25:K25"/>
    <mergeCell ref="L25:M25"/>
    <mergeCell ref="O25:P25"/>
    <mergeCell ref="B28:K28"/>
    <mergeCell ref="L28:M28"/>
    <mergeCell ref="O28:P28"/>
    <mergeCell ref="B26:K26"/>
    <mergeCell ref="L26:M26"/>
    <mergeCell ref="O26:P26"/>
    <mergeCell ref="B27:K27"/>
    <mergeCell ref="L27:M27"/>
    <mergeCell ref="O27:P27"/>
    <mergeCell ref="B29:K29"/>
    <mergeCell ref="L29:M29"/>
    <mergeCell ref="O29:P29"/>
    <mergeCell ref="B30:K30"/>
    <mergeCell ref="L30:M30"/>
    <mergeCell ref="O30:P30"/>
    <mergeCell ref="B31:K31"/>
    <mergeCell ref="L31:M31"/>
    <mergeCell ref="O31:P31"/>
    <mergeCell ref="B32:K32"/>
    <mergeCell ref="L32:M32"/>
    <mergeCell ref="O32:P32"/>
    <mergeCell ref="B33:K33"/>
    <mergeCell ref="L33:M33"/>
    <mergeCell ref="O33:P33"/>
    <mergeCell ref="B34:K34"/>
    <mergeCell ref="L34:M34"/>
    <mergeCell ref="O34:P34"/>
    <mergeCell ref="B35:K35"/>
    <mergeCell ref="L35:M35"/>
    <mergeCell ref="O35:P35"/>
    <mergeCell ref="B36:K36"/>
    <mergeCell ref="L36:M36"/>
    <mergeCell ref="O36:P36"/>
    <mergeCell ref="B37:K37"/>
    <mergeCell ref="L37:M37"/>
    <mergeCell ref="O37:P37"/>
    <mergeCell ref="B38:K38"/>
    <mergeCell ref="L38:M38"/>
    <mergeCell ref="O38:P38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Кот 1</vt:lpstr>
      <vt:lpstr>Кот 2</vt:lpstr>
      <vt:lpstr>Кот 3</vt:lpstr>
      <vt:lpstr>Кот 4</vt:lpstr>
      <vt:lpstr>Кот 5</vt:lpstr>
      <vt:lpstr>Кот 6</vt:lpstr>
      <vt:lpstr>Кот 7</vt:lpstr>
      <vt:lpstr>Кот 8</vt:lpstr>
      <vt:lpstr>Кот 9</vt:lpstr>
      <vt:lpstr>Кот 10 </vt:lpstr>
      <vt:lpstr>Кот 11</vt:lpstr>
      <vt:lpstr>Кот 12</vt:lpstr>
      <vt:lpstr>Кот 13</vt:lpstr>
      <vt:lpstr>Кот 13 (2)</vt:lpstr>
      <vt:lpstr>Кот 14</vt:lpstr>
      <vt:lpstr>Кот 15 </vt:lpstr>
      <vt:lpstr>Кот 16</vt:lpstr>
      <vt:lpstr>Кот 17</vt:lpstr>
      <vt:lpstr>Кот 18</vt:lpstr>
      <vt:lpstr>Кот 19</vt:lpstr>
      <vt:lpstr>Кот 20</vt:lpstr>
      <vt:lpstr>Кот 21</vt:lpstr>
      <vt:lpstr>Кот 22</vt:lpstr>
      <vt:lpstr>Кот 22 (2)</vt:lpstr>
      <vt:lpstr>Кот 23</vt:lpstr>
      <vt:lpstr>Кот 24</vt:lpstr>
      <vt:lpstr>Кот 25</vt:lpstr>
      <vt:lpstr>Кот 26</vt:lpstr>
      <vt:lpstr>Кот 27</vt:lpstr>
      <vt:lpstr>Кот ЗЖБИ</vt:lpstr>
      <vt:lpstr>ТП 1</vt:lpstr>
      <vt:lpstr>ТП 2</vt:lpstr>
      <vt:lpstr>ТП 3</vt:lpstr>
      <vt:lpstr>ТП 7</vt:lpstr>
      <vt:lpstr>ТП 8</vt:lpstr>
      <vt:lpstr>МС</vt:lpstr>
      <vt:lpstr>Свод по ТП</vt:lpstr>
      <vt:lpstr>Свод по газовым кот</vt:lpstr>
      <vt:lpstr>Свод по угольным кот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2021-02-09T05:17:41Z</cp:lastPrinted>
  <dcterms:created xsi:type="dcterms:W3CDTF">2018-02-08T08:45:28Z</dcterms:created>
  <dcterms:modified xsi:type="dcterms:W3CDTF">2021-02-09T07:19:13Z</dcterms:modified>
</cp:coreProperties>
</file>