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72" windowWidth="15120" windowHeight="8784" firstSheet="25" activeTab="37"/>
  </bookViews>
  <sheets>
    <sheet name="Кот 1" sheetId="1" r:id="rId1"/>
    <sheet name="Кот 2" sheetId="4" r:id="rId2"/>
    <sheet name="Кот 3" sheetId="5" r:id="rId3"/>
    <sheet name="Кот 4" sheetId="6" r:id="rId4"/>
    <sheet name="Кот 5" sheetId="7" r:id="rId5"/>
    <sheet name="Кот 6" sheetId="8" r:id="rId6"/>
    <sheet name="Кот 7" sheetId="9" r:id="rId7"/>
    <sheet name="Кот 8" sheetId="10" r:id="rId8"/>
    <sheet name="Кот 9" sheetId="11" r:id="rId9"/>
    <sheet name="Кот 10 " sheetId="38" r:id="rId10"/>
    <sheet name="Кот 10  (2)" sheetId="42" r:id="rId11"/>
    <sheet name="Кот 11" sheetId="13" r:id="rId12"/>
    <sheet name="Кот 12" sheetId="14" r:id="rId13"/>
    <sheet name="Кот 13" sheetId="15" r:id="rId14"/>
    <sheet name="Кот 14" sheetId="16" r:id="rId15"/>
    <sheet name="Кот 15 " sheetId="17" r:id="rId16"/>
    <sheet name="Кот 16" sheetId="18" r:id="rId17"/>
    <sheet name="Кот 17" sheetId="19" r:id="rId18"/>
    <sheet name="Кот 18" sheetId="20" r:id="rId19"/>
    <sheet name="Кот 19" sheetId="21" r:id="rId20"/>
    <sheet name="Кот 20" sheetId="22" r:id="rId21"/>
    <sheet name="Кот 21" sheetId="23" r:id="rId22"/>
    <sheet name="Кот 22" sheetId="24" r:id="rId23"/>
    <sheet name="Кот 23" sheetId="25" r:id="rId24"/>
    <sheet name="Кот 24" sheetId="26" r:id="rId25"/>
    <sheet name="Кот 25" sheetId="33" r:id="rId26"/>
    <sheet name="Кот 26" sheetId="39" r:id="rId27"/>
    <sheet name="Кот 27" sheetId="40" r:id="rId28"/>
    <sheet name="Кот ЗЖБИ" sheetId="43" r:id="rId29"/>
    <sheet name="ТП 1" sheetId="27" r:id="rId30"/>
    <sheet name="ТП 2" sheetId="28" r:id="rId31"/>
    <sheet name="ТП 3" sheetId="29" r:id="rId32"/>
    <sheet name="ТП 7" sheetId="30" r:id="rId33"/>
    <sheet name="ТП 8" sheetId="31" r:id="rId34"/>
    <sheet name="МС" sheetId="41" r:id="rId35"/>
    <sheet name="Свод по ТП" sheetId="34" r:id="rId36"/>
    <sheet name="Свод по газовым кот" sheetId="35" r:id="rId37"/>
    <sheet name="Свод по угольным кот" sheetId="37" r:id="rId38"/>
    <sheet name="Лист2" sheetId="2" r:id="rId39"/>
    <sheet name="Лист3" sheetId="3" r:id="rId40"/>
  </sheets>
  <externalReferences>
    <externalReference r:id="rId41"/>
    <externalReference r:id="rId42"/>
    <externalReference r:id="rId43"/>
    <externalReference r:id="rId44"/>
  </externalReferences>
  <calcPr calcId="124519"/>
</workbook>
</file>

<file path=xl/calcChain.xml><?xml version="1.0" encoding="utf-8"?>
<calcChain xmlns="http://schemas.openxmlformats.org/spreadsheetml/2006/main">
  <c r="O17" i="33"/>
  <c r="O16"/>
  <c r="O17" i="9"/>
  <c r="O16"/>
  <c r="O16" i="1"/>
  <c r="O17" i="31"/>
  <c r="O17" i="27" l="1"/>
  <c r="O17" i="41"/>
  <c r="O16" i="31"/>
  <c r="O16" i="30"/>
  <c r="O15"/>
  <c r="O17" i="29"/>
  <c r="O16"/>
  <c r="O17" i="28"/>
  <c r="O16"/>
  <c r="O16" i="27"/>
  <c r="O17" i="43"/>
  <c r="O16" i="40" l="1"/>
  <c r="O15"/>
  <c r="O17" i="39"/>
  <c r="O16"/>
  <c r="O17" i="26"/>
  <c r="O16"/>
  <c r="O17" i="25"/>
  <c r="O16"/>
  <c r="O17" i="24"/>
  <c r="O16"/>
  <c r="O17" i="23"/>
  <c r="O16"/>
  <c r="O17" i="22"/>
  <c r="O16"/>
  <c r="O17" i="21"/>
  <c r="O16"/>
  <c r="O16" i="20"/>
  <c r="O15"/>
  <c r="O17" i="19"/>
  <c r="O16"/>
  <c r="O17" i="18"/>
  <c r="O16"/>
  <c r="O17" i="17"/>
  <c r="O16"/>
  <c r="O17" i="16"/>
  <c r="O16"/>
  <c r="O17" i="15"/>
  <c r="O16"/>
  <c r="O17" i="14"/>
  <c r="O16"/>
  <c r="O17" i="13"/>
  <c r="O16"/>
  <c r="O17" i="42"/>
  <c r="O17" i="38"/>
  <c r="O18"/>
  <c r="O17" i="11"/>
  <c r="O16"/>
  <c r="O17" i="10"/>
  <c r="O16"/>
  <c r="O17" i="8"/>
  <c r="O16"/>
  <c r="O17" i="7"/>
  <c r="O16"/>
  <c r="O17" i="6"/>
  <c r="O16"/>
  <c r="O17" i="5"/>
  <c r="O16"/>
  <c r="O17" i="4"/>
  <c r="O16"/>
  <c r="O18" i="1"/>
  <c r="O17"/>
  <c r="O35" i="37"/>
  <c r="O34"/>
  <c r="O33"/>
  <c r="O32"/>
  <c r="O31"/>
  <c r="O30"/>
  <c r="O29"/>
  <c r="O21"/>
  <c r="O20"/>
  <c r="O19"/>
  <c r="L38" i="43"/>
  <c r="L37"/>
  <c r="L36"/>
  <c r="L35"/>
  <c r="L34"/>
  <c r="L33"/>
  <c r="L32"/>
  <c r="L31"/>
  <c r="L30"/>
  <c r="L29"/>
  <c r="L28"/>
  <c r="L27"/>
  <c r="L26"/>
  <c r="L25"/>
  <c r="L24"/>
  <c r="O18"/>
  <c r="O12" s="1"/>
  <c r="O38" i="35"/>
  <c r="O37"/>
  <c r="O36"/>
  <c r="O35"/>
  <c r="O34"/>
  <c r="O33"/>
  <c r="O32"/>
  <c r="O31"/>
  <c r="O30"/>
  <c r="O29"/>
  <c r="O26"/>
  <c r="O27"/>
  <c r="O28"/>
  <c r="O25"/>
  <c r="O24"/>
  <c r="O21"/>
  <c r="O20"/>
  <c r="O19"/>
  <c r="O13"/>
  <c r="O9"/>
  <c r="O8"/>
  <c r="O6"/>
  <c r="L38" i="42"/>
  <c r="L37"/>
  <c r="L36"/>
  <c r="L35"/>
  <c r="L34"/>
  <c r="L33"/>
  <c r="L32"/>
  <c r="L31"/>
  <c r="L30"/>
  <c r="L29"/>
  <c r="L28"/>
  <c r="L27"/>
  <c r="L26"/>
  <c r="L25"/>
  <c r="L24"/>
  <c r="O18"/>
  <c r="O7"/>
  <c r="O18" i="41"/>
  <c r="O18" i="25"/>
  <c r="O17" i="37" l="1"/>
  <c r="O12" i="42"/>
  <c r="O17" i="35"/>
  <c r="O16"/>
  <c r="O18" i="7"/>
  <c r="O12" i="41" l="1"/>
  <c r="O7"/>
  <c r="L38"/>
  <c r="L37"/>
  <c r="L36"/>
  <c r="L35"/>
  <c r="L34"/>
  <c r="L33"/>
  <c r="L32"/>
  <c r="L31"/>
  <c r="L30"/>
  <c r="L29"/>
  <c r="L28"/>
  <c r="L27"/>
  <c r="L26"/>
  <c r="L25"/>
  <c r="L24"/>
  <c r="O25" i="37"/>
  <c r="O26"/>
  <c r="O27"/>
  <c r="O28"/>
  <c r="O36"/>
  <c r="O37"/>
  <c r="O38"/>
  <c r="O24"/>
  <c r="O16"/>
  <c r="O13"/>
  <c r="O9"/>
  <c r="L37" i="40" l="1"/>
  <c r="L36"/>
  <c r="L35"/>
  <c r="L34"/>
  <c r="L33"/>
  <c r="L32"/>
  <c r="L31"/>
  <c r="L30"/>
  <c r="L29"/>
  <c r="L28"/>
  <c r="L27"/>
  <c r="L26"/>
  <c r="L25"/>
  <c r="L24"/>
  <c r="L23"/>
  <c r="O17"/>
  <c r="O11" s="1"/>
  <c r="O10" s="1"/>
  <c r="L38" i="39" l="1"/>
  <c r="L37"/>
  <c r="L36"/>
  <c r="L35"/>
  <c r="L34"/>
  <c r="L33"/>
  <c r="L32"/>
  <c r="L31"/>
  <c r="L30"/>
  <c r="L29"/>
  <c r="L28"/>
  <c r="L27"/>
  <c r="L26"/>
  <c r="L25"/>
  <c r="L24"/>
  <c r="O18"/>
  <c r="O12" s="1"/>
  <c r="O11" s="1"/>
  <c r="L38" i="38"/>
  <c r="L37"/>
  <c r="L36"/>
  <c r="L35"/>
  <c r="L34"/>
  <c r="L33"/>
  <c r="L32"/>
  <c r="L31"/>
  <c r="L30"/>
  <c r="L29"/>
  <c r="L28"/>
  <c r="L27"/>
  <c r="L26"/>
  <c r="L25"/>
  <c r="L24"/>
  <c r="O12"/>
  <c r="O7"/>
  <c r="O25" i="34" l="1"/>
  <c r="O26"/>
  <c r="O27"/>
  <c r="O28"/>
  <c r="O29"/>
  <c r="O30"/>
  <c r="O31"/>
  <c r="O32"/>
  <c r="O33"/>
  <c r="O34"/>
  <c r="O35"/>
  <c r="O36"/>
  <c r="O37"/>
  <c r="O38"/>
  <c r="O24"/>
  <c r="L38" i="31"/>
  <c r="L37"/>
  <c r="L36"/>
  <c r="L35"/>
  <c r="L34"/>
  <c r="L33"/>
  <c r="L32"/>
  <c r="L31"/>
  <c r="L30"/>
  <c r="L29"/>
  <c r="L28"/>
  <c r="L27"/>
  <c r="L26"/>
  <c r="L25"/>
  <c r="L24"/>
  <c r="L37" i="30"/>
  <c r="L36"/>
  <c r="L35"/>
  <c r="L34"/>
  <c r="L33"/>
  <c r="L32"/>
  <c r="L31"/>
  <c r="L30"/>
  <c r="L29"/>
  <c r="L28"/>
  <c r="L27"/>
  <c r="L26"/>
  <c r="L25"/>
  <c r="L24"/>
  <c r="L23"/>
  <c r="L38" i="29"/>
  <c r="L37"/>
  <c r="L36"/>
  <c r="L35"/>
  <c r="L34"/>
  <c r="L33"/>
  <c r="L32"/>
  <c r="L31"/>
  <c r="L30"/>
  <c r="L29"/>
  <c r="L28"/>
  <c r="L27"/>
  <c r="L26"/>
  <c r="L25"/>
  <c r="L24"/>
  <c r="L38" i="28"/>
  <c r="L37"/>
  <c r="L36"/>
  <c r="L35"/>
  <c r="L34"/>
  <c r="L33"/>
  <c r="L32"/>
  <c r="L31"/>
  <c r="L30"/>
  <c r="L29"/>
  <c r="L28"/>
  <c r="L27"/>
  <c r="L26"/>
  <c r="L25"/>
  <c r="L24"/>
  <c r="L38" i="27"/>
  <c r="L37"/>
  <c r="L36"/>
  <c r="L35"/>
  <c r="L34"/>
  <c r="L33"/>
  <c r="L32"/>
  <c r="L31"/>
  <c r="L30"/>
  <c r="L29"/>
  <c r="L28"/>
  <c r="L27"/>
  <c r="L26"/>
  <c r="L25"/>
  <c r="L24"/>
  <c r="L38" i="34"/>
  <c r="L37"/>
  <c r="L36"/>
  <c r="L35"/>
  <c r="L34"/>
  <c r="L33"/>
  <c r="L32"/>
  <c r="L31"/>
  <c r="L30"/>
  <c r="L29"/>
  <c r="L28"/>
  <c r="L27"/>
  <c r="L26"/>
  <c r="L25"/>
  <c r="L24"/>
  <c r="L38" i="33"/>
  <c r="L37"/>
  <c r="L36"/>
  <c r="L35"/>
  <c r="L34"/>
  <c r="L33"/>
  <c r="L32"/>
  <c r="L31"/>
  <c r="L30"/>
  <c r="L29"/>
  <c r="L28"/>
  <c r="L27"/>
  <c r="L26"/>
  <c r="L25"/>
  <c r="L24"/>
  <c r="L38" i="26" l="1"/>
  <c r="L37"/>
  <c r="L36"/>
  <c r="L35"/>
  <c r="L34"/>
  <c r="L33"/>
  <c r="L32"/>
  <c r="L31"/>
  <c r="L30"/>
  <c r="L29"/>
  <c r="L28"/>
  <c r="L27"/>
  <c r="L26"/>
  <c r="L25"/>
  <c r="L24"/>
  <c r="L38" i="25"/>
  <c r="L37"/>
  <c r="L36"/>
  <c r="L35"/>
  <c r="L34"/>
  <c r="L33"/>
  <c r="L32"/>
  <c r="L31"/>
  <c r="L30"/>
  <c r="L29"/>
  <c r="L28"/>
  <c r="L27"/>
  <c r="L26"/>
  <c r="L25"/>
  <c r="L24"/>
  <c r="L38" i="24"/>
  <c r="L37"/>
  <c r="L36"/>
  <c r="L35"/>
  <c r="L34"/>
  <c r="L33"/>
  <c r="L32"/>
  <c r="L31"/>
  <c r="L30"/>
  <c r="L29"/>
  <c r="L28"/>
  <c r="L27"/>
  <c r="L26"/>
  <c r="L25"/>
  <c r="L24"/>
  <c r="L38" i="23"/>
  <c r="L37"/>
  <c r="L36"/>
  <c r="L35"/>
  <c r="L34"/>
  <c r="L33"/>
  <c r="L32"/>
  <c r="L31"/>
  <c r="L30"/>
  <c r="L29"/>
  <c r="L28"/>
  <c r="L27"/>
  <c r="L26"/>
  <c r="L25"/>
  <c r="L24"/>
  <c r="L38" i="22"/>
  <c r="L37"/>
  <c r="L36"/>
  <c r="L35"/>
  <c r="L34"/>
  <c r="L33"/>
  <c r="L32"/>
  <c r="L31"/>
  <c r="L30"/>
  <c r="L29"/>
  <c r="L28"/>
  <c r="L27"/>
  <c r="L26"/>
  <c r="L25"/>
  <c r="L24"/>
  <c r="L38" i="21"/>
  <c r="L37"/>
  <c r="L36"/>
  <c r="L35"/>
  <c r="L34"/>
  <c r="L33"/>
  <c r="L32"/>
  <c r="L31"/>
  <c r="L30"/>
  <c r="L29"/>
  <c r="L28"/>
  <c r="L27"/>
  <c r="L26"/>
  <c r="L25"/>
  <c r="L24"/>
  <c r="L37" i="20"/>
  <c r="L36"/>
  <c r="L35"/>
  <c r="L34"/>
  <c r="L33"/>
  <c r="L32"/>
  <c r="L31"/>
  <c r="L30"/>
  <c r="L29"/>
  <c r="L28"/>
  <c r="L27"/>
  <c r="L26"/>
  <c r="L25"/>
  <c r="L24"/>
  <c r="L23"/>
  <c r="L38" i="19"/>
  <c r="L37"/>
  <c r="L36"/>
  <c r="L35"/>
  <c r="L34"/>
  <c r="L33"/>
  <c r="L32"/>
  <c r="L31"/>
  <c r="L30"/>
  <c r="L29"/>
  <c r="L28"/>
  <c r="L27"/>
  <c r="L26"/>
  <c r="L25"/>
  <c r="L24"/>
  <c r="L38" i="18"/>
  <c r="L37"/>
  <c r="L36"/>
  <c r="L35"/>
  <c r="L34"/>
  <c r="L33"/>
  <c r="L32"/>
  <c r="L31"/>
  <c r="L30"/>
  <c r="L29"/>
  <c r="L28"/>
  <c r="L27"/>
  <c r="L26"/>
  <c r="L25"/>
  <c r="L24"/>
  <c r="L38" i="17"/>
  <c r="L37"/>
  <c r="L36"/>
  <c r="L35"/>
  <c r="L34"/>
  <c r="L33"/>
  <c r="L32"/>
  <c r="L31"/>
  <c r="L30"/>
  <c r="L29"/>
  <c r="L28"/>
  <c r="L27"/>
  <c r="L26"/>
  <c r="L25"/>
  <c r="L24"/>
  <c r="L38" i="16"/>
  <c r="L37"/>
  <c r="L36"/>
  <c r="L35"/>
  <c r="L34"/>
  <c r="L33"/>
  <c r="L32"/>
  <c r="L31"/>
  <c r="L30"/>
  <c r="L29"/>
  <c r="L28"/>
  <c r="L27"/>
  <c r="L26"/>
  <c r="L25"/>
  <c r="L24"/>
  <c r="L38" i="15"/>
  <c r="L37"/>
  <c r="L36"/>
  <c r="L35"/>
  <c r="L34"/>
  <c r="L33"/>
  <c r="L32"/>
  <c r="L31"/>
  <c r="L30"/>
  <c r="L29"/>
  <c r="L28"/>
  <c r="L27"/>
  <c r="L26"/>
  <c r="L25"/>
  <c r="L24"/>
  <c r="L38" i="14"/>
  <c r="L37"/>
  <c r="L36"/>
  <c r="L35"/>
  <c r="L34"/>
  <c r="L33"/>
  <c r="L32"/>
  <c r="L31"/>
  <c r="L30"/>
  <c r="L29"/>
  <c r="L28"/>
  <c r="L27"/>
  <c r="L26"/>
  <c r="L25"/>
  <c r="L24"/>
  <c r="L38" i="13"/>
  <c r="L37"/>
  <c r="L36"/>
  <c r="L35"/>
  <c r="L34"/>
  <c r="L33"/>
  <c r="L32"/>
  <c r="L31"/>
  <c r="L30"/>
  <c r="L29"/>
  <c r="L28"/>
  <c r="L27"/>
  <c r="L26"/>
  <c r="L25"/>
  <c r="L24"/>
  <c r="L38" i="11"/>
  <c r="L37"/>
  <c r="L36"/>
  <c r="L35"/>
  <c r="L34"/>
  <c r="L33"/>
  <c r="L32"/>
  <c r="L31"/>
  <c r="L30"/>
  <c r="L29"/>
  <c r="L28"/>
  <c r="L27"/>
  <c r="L26"/>
  <c r="L25"/>
  <c r="L24"/>
  <c r="L38" i="37"/>
  <c r="L37"/>
  <c r="L36"/>
  <c r="L35"/>
  <c r="L34"/>
  <c r="L33"/>
  <c r="L32"/>
  <c r="L31"/>
  <c r="L30"/>
  <c r="L29"/>
  <c r="L28"/>
  <c r="L27"/>
  <c r="L26"/>
  <c r="L25"/>
  <c r="L24"/>
  <c r="L38" i="10"/>
  <c r="L37"/>
  <c r="L36"/>
  <c r="L35"/>
  <c r="L34"/>
  <c r="L33"/>
  <c r="L32"/>
  <c r="L31"/>
  <c r="L30"/>
  <c r="L29"/>
  <c r="L28"/>
  <c r="L27"/>
  <c r="L26"/>
  <c r="L25"/>
  <c r="L24"/>
  <c r="L38" i="9"/>
  <c r="L37"/>
  <c r="L36"/>
  <c r="L35"/>
  <c r="L34"/>
  <c r="L33"/>
  <c r="L32"/>
  <c r="L31"/>
  <c r="L30"/>
  <c r="L29"/>
  <c r="L28"/>
  <c r="L27"/>
  <c r="L26"/>
  <c r="L25"/>
  <c r="L24"/>
  <c r="L38" i="8"/>
  <c r="L37"/>
  <c r="L36"/>
  <c r="L35"/>
  <c r="L34"/>
  <c r="L33"/>
  <c r="L32"/>
  <c r="L31"/>
  <c r="L30"/>
  <c r="L29"/>
  <c r="L28"/>
  <c r="L27"/>
  <c r="L26"/>
  <c r="L25"/>
  <c r="L24"/>
  <c r="L38" i="35"/>
  <c r="L37"/>
  <c r="L36"/>
  <c r="L35"/>
  <c r="L34"/>
  <c r="L33"/>
  <c r="L32"/>
  <c r="L31"/>
  <c r="L30"/>
  <c r="L29"/>
  <c r="L28"/>
  <c r="L27"/>
  <c r="L26"/>
  <c r="L25"/>
  <c r="L24"/>
  <c r="L38" i="7"/>
  <c r="L37"/>
  <c r="L36"/>
  <c r="L35"/>
  <c r="L34"/>
  <c r="L33"/>
  <c r="L32"/>
  <c r="L31"/>
  <c r="L30"/>
  <c r="L29"/>
  <c r="L28"/>
  <c r="L27"/>
  <c r="L26"/>
  <c r="L25"/>
  <c r="L24"/>
  <c r="L38" i="6" l="1"/>
  <c r="L37"/>
  <c r="L36"/>
  <c r="L35"/>
  <c r="L34"/>
  <c r="L33"/>
  <c r="L32"/>
  <c r="L31"/>
  <c r="L30"/>
  <c r="L29"/>
  <c r="L28"/>
  <c r="L27"/>
  <c r="L26"/>
  <c r="L25"/>
  <c r="L24"/>
  <c r="L38" i="5" l="1"/>
  <c r="L37"/>
  <c r="L36"/>
  <c r="L35"/>
  <c r="L34"/>
  <c r="L33"/>
  <c r="L32"/>
  <c r="L31"/>
  <c r="L30"/>
  <c r="L29"/>
  <c r="L28"/>
  <c r="L27"/>
  <c r="L26"/>
  <c r="L25"/>
  <c r="L24"/>
  <c r="L38" i="4"/>
  <c r="L37"/>
  <c r="L36"/>
  <c r="L35"/>
  <c r="L34"/>
  <c r="L33"/>
  <c r="L32"/>
  <c r="L31"/>
  <c r="L30"/>
  <c r="L29"/>
  <c r="L28"/>
  <c r="L27"/>
  <c r="L26"/>
  <c r="L25"/>
  <c r="L24"/>
  <c r="L38" i="1" l="1"/>
  <c r="L37"/>
  <c r="L36"/>
  <c r="L35"/>
  <c r="L34"/>
  <c r="L33"/>
  <c r="L32"/>
  <c r="L31"/>
  <c r="L30"/>
  <c r="L29"/>
  <c r="L28"/>
  <c r="L27"/>
  <c r="L26"/>
  <c r="L25"/>
  <c r="L24"/>
  <c r="O8" i="37" l="1"/>
  <c r="O6"/>
  <c r="O17" i="34"/>
  <c r="O19"/>
  <c r="O20"/>
  <c r="O21"/>
  <c r="O16"/>
  <c r="O9"/>
  <c r="O8"/>
  <c r="O6"/>
  <c r="O7" i="31"/>
  <c r="O18"/>
  <c r="O12" s="1"/>
  <c r="O6" i="30"/>
  <c r="O17"/>
  <c r="O11" s="1"/>
  <c r="O7" i="29"/>
  <c r="O18"/>
  <c r="O12" s="1"/>
  <c r="O7" i="28"/>
  <c r="O18"/>
  <c r="O12" s="1"/>
  <c r="O7" i="27"/>
  <c r="O7" i="34" l="1"/>
  <c r="O18" i="27"/>
  <c r="O7" i="33"/>
  <c r="O18"/>
  <c r="O12" s="1"/>
  <c r="O11" s="1"/>
  <c r="O7" i="26"/>
  <c r="O18"/>
  <c r="O12" s="1"/>
  <c r="O11" s="1"/>
  <c r="O7" i="25"/>
  <c r="O12"/>
  <c r="O11" s="1"/>
  <c r="O7" i="24"/>
  <c r="O18"/>
  <c r="O12" s="1"/>
  <c r="O11" s="1"/>
  <c r="O7" i="23"/>
  <c r="O18"/>
  <c r="O12" s="1"/>
  <c r="O11" s="1"/>
  <c r="O12" i="27" l="1"/>
  <c r="O12" i="34" s="1"/>
  <c r="O18"/>
  <c r="O7" i="22"/>
  <c r="O18"/>
  <c r="O12" s="1"/>
  <c r="O11" s="1"/>
  <c r="O7" i="21"/>
  <c r="O18"/>
  <c r="O12" s="1"/>
  <c r="O11" s="1"/>
  <c r="O6" i="20"/>
  <c r="O17"/>
  <c r="O11" s="1"/>
  <c r="O10" s="1"/>
  <c r="O7" i="19"/>
  <c r="O18"/>
  <c r="O12" s="1"/>
  <c r="O11" s="1"/>
  <c r="O7" i="18"/>
  <c r="O18"/>
  <c r="O12" s="1"/>
  <c r="O11" s="1"/>
  <c r="O7" i="17" l="1"/>
  <c r="O18"/>
  <c r="O7" i="16"/>
  <c r="O18"/>
  <c r="O12" s="1"/>
  <c r="O11" s="1"/>
  <c r="O7" i="15"/>
  <c r="O18"/>
  <c r="O12" s="1"/>
  <c r="O11" s="1"/>
  <c r="O7" i="14"/>
  <c r="O18"/>
  <c r="O12" s="1"/>
  <c r="O11" s="1"/>
  <c r="O7" i="13"/>
  <c r="O18"/>
  <c r="O12" s="1"/>
  <c r="O11" s="1"/>
  <c r="O7" i="11"/>
  <c r="O7" i="10"/>
  <c r="O18" i="11"/>
  <c r="O12" s="1"/>
  <c r="O11" s="1"/>
  <c r="O7" i="37" l="1"/>
  <c r="O12" i="17"/>
  <c r="O11" s="1"/>
  <c r="O18" i="10"/>
  <c r="O18" i="37" s="1"/>
  <c r="O7" i="9"/>
  <c r="O18"/>
  <c r="O12" s="1"/>
  <c r="O11" s="1"/>
  <c r="O7" i="8"/>
  <c r="O7" i="7"/>
  <c r="O12"/>
  <c r="O11" s="1"/>
  <c r="O18" i="8"/>
  <c r="O12" s="1"/>
  <c r="O11" s="1"/>
  <c r="O7" i="6"/>
  <c r="O12" i="10" l="1"/>
  <c r="O18" i="6"/>
  <c r="O12" s="1"/>
  <c r="O11" s="1"/>
  <c r="O7" i="5"/>
  <c r="O18"/>
  <c r="O12" s="1"/>
  <c r="O11" s="1"/>
  <c r="O7" i="4"/>
  <c r="O18"/>
  <c r="O7" i="1"/>
  <c r="O7" i="35" l="1"/>
  <c r="O12" i="37"/>
  <c r="O11" s="1"/>
  <c r="O18" i="35"/>
  <c r="O12" i="4"/>
  <c r="O11" s="1"/>
  <c r="O11" i="10"/>
  <c r="O12" i="1"/>
  <c r="O12" i="35" l="1"/>
  <c r="O11" s="1"/>
  <c r="O11" i="1"/>
</calcChain>
</file>

<file path=xl/sharedStrings.xml><?xml version="1.0" encoding="utf-8"?>
<sst xmlns="http://schemas.openxmlformats.org/spreadsheetml/2006/main" count="1861" uniqueCount="92">
  <si>
    <t>Собственные нужды, Гкал</t>
  </si>
  <si>
    <t>1.1</t>
  </si>
  <si>
    <t>Количество прекращений подачи тепловой энергии, теплоносителя в результате технологических нарушений на тепловых сетях, шт.</t>
  </si>
  <si>
    <t>1.2</t>
  </si>
  <si>
    <t>Суммарная протяженность тепловой сети в двухтрубном исчислении, км</t>
  </si>
  <si>
    <t>1.3</t>
  </si>
  <si>
    <t>Количество прекращений подачи тепловой энергии по причине технологических нарушений на источниках тепловой энергии, шт.</t>
  </si>
  <si>
    <t>1.4</t>
  </si>
  <si>
    <t>Суммарная распологаемая мощность источников тепловой энергии, Гкал/час</t>
  </si>
  <si>
    <t>2.1</t>
  </si>
  <si>
    <t>Удельный расход топлива на производство единицы тепловой энергии, отпускаемой с коллекторов источников тепловой энергии</t>
  </si>
  <si>
    <t>2.1.1</t>
  </si>
  <si>
    <t>Выработка, Гкал</t>
  </si>
  <si>
    <t>2.1.2</t>
  </si>
  <si>
    <t>Объем топлива, т. (куб.м)</t>
  </si>
  <si>
    <t>2.1.3</t>
  </si>
  <si>
    <t>Низшая теплота сгорания, ккал/кг</t>
  </si>
  <si>
    <t>2.2</t>
  </si>
  <si>
    <t>Величина технологических потерь тепловой энергии по тепловым сетям, Гкал</t>
  </si>
  <si>
    <t>2.2.1</t>
  </si>
  <si>
    <t>2.2.3</t>
  </si>
  <si>
    <t>Потери, Гкал</t>
  </si>
  <si>
    <t>2.2.2</t>
  </si>
  <si>
    <t>Полезный отпуск (Гкал) в т.ч.:</t>
  </si>
  <si>
    <t xml:space="preserve">     - бюджетные потребители</t>
  </si>
  <si>
    <t xml:space="preserve">     - население</t>
  </si>
  <si>
    <t xml:space="preserve">     - прочие потребители</t>
  </si>
  <si>
    <t>Длина, м</t>
  </si>
  <si>
    <t>Наружный диаметр трубопровода, м</t>
  </si>
  <si>
    <t>3.1</t>
  </si>
  <si>
    <t>3.2</t>
  </si>
  <si>
    <t>3.3</t>
  </si>
  <si>
    <t>3.4</t>
  </si>
  <si>
    <t>3.5</t>
  </si>
  <si>
    <t>Наименование участка</t>
  </si>
  <si>
    <t xml:space="preserve">2.   Показатели энергетической эффективности объекта теплоснабжения </t>
  </si>
  <si>
    <t>1.  Показатели надежности объекта теплоснабжения</t>
  </si>
  <si>
    <t>3.    Материальная характеристика тепловой сети   (вид теплоносителя - вода)</t>
  </si>
  <si>
    <t>1.  Показатели надежности объектов теплоснабжения</t>
  </si>
  <si>
    <t>2.   Показатели энергетической эффективности объектов теплонсбжения</t>
  </si>
  <si>
    <t>1.  Показатели надежности  объектов теплоснабжения</t>
  </si>
  <si>
    <t xml:space="preserve">2.   Показатели энергетической эффективности объектов теплоснабжения </t>
  </si>
  <si>
    <t>3.    Материальная характеристика тепловой сети  (вид теплоносителя - вода)</t>
  </si>
  <si>
    <t>2.   Показатели энергетической эффективности объекта теплоснабжения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</si>
  <si>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</si>
  <si>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</si>
  <si>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</si>
  <si>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</si>
  <si>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</si>
  <si>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</si>
  <si>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</si>
  <si>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</si>
  <si>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</si>
  <si>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</si>
  <si>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Фактические показатели надежности и энергетической эффективности по тепловой сети отопления                                        от газовой котельной № 10  ООО "ЕРКЦ"</t>
  </si>
  <si>
    <t>Фактические показатели надежности и энергетической эффективности по газовой котельной № 1                                                  АО "Горно-Алтайское ЖКХ"</t>
  </si>
  <si>
    <t xml:space="preserve">                     Фактические показатели надежности и энергетической эффективности по газовой котельной № 2                           АО "Горно-Алтайское ЖКХ"</t>
  </si>
  <si>
    <t xml:space="preserve">        Фактические показатели надежности и энергетической эффективности по газовой котельной № 3                                          АО "Горно-Алтайское ЖКХ"</t>
  </si>
  <si>
    <t>Фактические показатели надежности и энергетической эффективности по газовой котельной № 4                                                  АО "Горно-Алтайское ЖКХ"</t>
  </si>
  <si>
    <t>Фактические показатели надежности и энергетической эффективности по газовой котельной № 5                                                  АО "Горно-Алтайское ЖКХ"</t>
  </si>
  <si>
    <t>Фактические показатели надежности и энергетической эффективности по газовой котельной № 6                                                  АО "Горно-Алтайское ЖКХ"</t>
  </si>
  <si>
    <t>Фактические показатели надежности и энергетической эффективности по газовой котельной № 7                                                 АО "Горно-Алтайское ЖКХ"</t>
  </si>
  <si>
    <t xml:space="preserve">           Фактические показатели надежности и энергетической эффективности по газовой котельной № 9                                    АО "Горно-Алтайское ЖКХ"</t>
  </si>
  <si>
    <t>Фактические показатели надежности и энергетической эффективности по газовой котельной № 11                                              АО "Горно-Алтайское ЖКХ"</t>
  </si>
  <si>
    <t>Фактические показатели надежности и энергетической эффективности по газовой котельной № 12                                            АО "Горно-Алтайское ЖКХ"</t>
  </si>
  <si>
    <t xml:space="preserve">    Фактические показатели надежности и энергетической эффективности по газовой котельной № 13                                         АО "Горно-Алтайское ЖКХ"</t>
  </si>
  <si>
    <t>Фактические показатели надежности и энергетической эффективности по угольной котельной № 14                             АО "Горно-Алтайское ЖКХ"</t>
  </si>
  <si>
    <t>Фактические показатели надежности и энергетической эффективности поугольной котельной № 15                                        АО "Горно-Алтайское ЖКХ"</t>
  </si>
  <si>
    <t>Фактические показатели надежности и энергетической эффективности поугольной котельной  № 16                                      АО "Горно-Алтайское ЖКХ"</t>
  </si>
  <si>
    <t>Фактические показатели надежности и энергетической эффективности по газовой котельной № 17                                             АО "Горно-Алтайское ЖКХ"</t>
  </si>
  <si>
    <t>Фактические показатели надежности и энергетической эффективности по угольной котельной  № 18                                        АО "Горно-Алтайское ЖКХ"</t>
  </si>
  <si>
    <t>Фактические показатели надежности и энергетической эффективности по газовой котельной № 19                                           АО "Горно-Алтайское ЖКХ"</t>
  </si>
  <si>
    <t>Фактические показатели надежности и энергетической эффективности по газовой котельной № 20                                         АО "Горно-Алтайское ЖКХ"</t>
  </si>
  <si>
    <t>Фактические показатели надежности и энергетической эффективности по угольной котельной  № 21                                    АО "Горно-Алтайское ЖКХ"</t>
  </si>
  <si>
    <t>Фактические показатели надежности и энергетической эффективности по газовой котельной № 22                                         АО "Горно-Алтайское ЖКХ"</t>
  </si>
  <si>
    <t>Фактические показатели надежности и энергетической эффективности по угольной котельной  № 23                                       АО "Горно-Алтайское ЖКХ"</t>
  </si>
  <si>
    <t>Фактические показатели надежности и энергетической эффективности по угольной котельной № 24                                         АО "Горно-Алтайское ЖКХ"</t>
  </si>
  <si>
    <t>Фактические показатели надежности и энергетической эффективности по газовой котельной № 25                                         АО "Горно-Алтайское ЖКХ"</t>
  </si>
  <si>
    <t>Фактические показатели надежности и энергетической эффективности по угольной котельной Легенда РА                         АО "Горно-Алтайское ЖКХ"</t>
  </si>
  <si>
    <t>Фактические показатели надежности и энергетической эффективности по угольной котельной ПАТП                                        АО "Горно-Алтайское ЖКХ"</t>
  </si>
  <si>
    <t>Фактические показатели надежности и энергетической эффективности по тепловому пункту № 1                              АО "Горно-Алтайское ЖКХ"</t>
  </si>
  <si>
    <t>Фактические показатели надежности и энергетической эффективности по тепловому пункту № 2                                               АО "Горно-Алтайское ЖКХ"</t>
  </si>
  <si>
    <t xml:space="preserve">                Фактические показатели надежности и энергетической эффективности по тепловому пункту № 3                              АО "Горно-Алтайское ЖКХ"</t>
  </si>
  <si>
    <t>Фактические показатели надежности и энергетической эффективности по тепловому пункту № 7                                            АО "Горно-Алтайское ЖКХ"</t>
  </si>
  <si>
    <t>Фактические показатели надежности и энергетической эффективности по тепловому пункту № 8                                           АО "Горно-Алтайское ЖКХ"</t>
  </si>
  <si>
    <t>Фактические показатели надежности и энергетической эффективности по магистральной сети                                                   АО "Горно-Алтайское ЖКХ"</t>
  </si>
  <si>
    <t>Фактические показатели надежности и энергетической эффективности по тепловым пунктам                                                      АО "Горно-Алтайское ЖКХ"</t>
  </si>
  <si>
    <t>Фактические показатели надежности и энергетической эффективности по газовым котельным                                                    АО "Горно-Алтайское ЖКХ"</t>
  </si>
  <si>
    <t>Фактические показатели надежности и энергетической эффективности по угольным котельнм                                                     АО "Горно-Алтайское ЖКХ"</t>
  </si>
  <si>
    <t>Фактические показатели надежности и энергетической эффективности по тепловой сети отопления                                        от газовой котельной № 10  ООО "Энерго Алтай"</t>
  </si>
  <si>
    <t xml:space="preserve">Фактические показатели надежности и энергетической эффективности по тепловой сети отопления                                           от угольной котельной   АО "Горно-Алтайский завод ЖБИ"                                   </t>
  </si>
  <si>
    <t xml:space="preserve">                      Фактические показатели надежности и энергетической эффективности по угольной  котельной №8                           АО "Горно-Алтайское ЖКХ"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</si>
</sst>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"/>
    <numFmt numFmtId="166" formatCode="0.0000"/>
  </numFmts>
  <fonts count="2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49" fontId="1" fillId="0" borderId="1" xfId="0" applyNumberFormat="1" applyFont="1" applyBorder="1" applyAlignment="1">
      <alignment horizontal="center" vertical="center"/>
    </xf>
    <xf numFmtId="164" fontId="0" fillId="0" borderId="0" xfId="0" applyNumberFormat="1"/>
    <xf numFmtId="1" fontId="0" fillId="0" borderId="0" xfId="0" applyNumberFormat="1"/>
    <xf numFmtId="166" fontId="0" fillId="0" borderId="0" xfId="0" applyNumberForma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164" fontId="1" fillId="0" borderId="4" xfId="0" applyNumberFormat="1" applyFont="1" applyFill="1" applyBorder="1" applyAlignment="1">
      <alignment horizontal="center" vertical="center"/>
    </xf>
    <xf numFmtId="165" fontId="1" fillId="0" borderId="2" xfId="0" applyNumberFormat="1" applyFont="1" applyFill="1" applyBorder="1" applyAlignment="1">
      <alignment horizontal="center" vertical="center"/>
    </xf>
    <xf numFmtId="165" fontId="1" fillId="0" borderId="4" xfId="0" applyNumberFormat="1" applyFont="1" applyFill="1" applyBorder="1" applyAlignment="1">
      <alignment horizontal="center" vertical="center"/>
    </xf>
    <xf numFmtId="166" fontId="1" fillId="0" borderId="2" xfId="0" applyNumberFormat="1" applyFont="1" applyBorder="1" applyAlignment="1">
      <alignment horizontal="center" vertical="center"/>
    </xf>
    <xf numFmtId="166" fontId="1" fillId="0" borderId="4" xfId="0" applyNumberFormat="1" applyFont="1" applyBorder="1" applyAlignment="1">
      <alignment horizontal="center" vertical="center"/>
    </xf>
    <xf numFmtId="1" fontId="1" fillId="0" borderId="2" xfId="0" applyNumberFormat="1" applyFont="1" applyFill="1" applyBorder="1" applyAlignment="1">
      <alignment horizontal="center" vertical="center"/>
    </xf>
    <xf numFmtId="1" fontId="1" fillId="0" borderId="4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5" fontId="1" fillId="0" borderId="2" xfId="0" applyNumberFormat="1" applyFont="1" applyBorder="1" applyAlignment="1">
      <alignment horizontal="center" vertical="center"/>
    </xf>
    <xf numFmtId="165" fontId="1" fillId="0" borderId="4" xfId="0" applyNumberFormat="1" applyFont="1" applyBorder="1" applyAlignment="1">
      <alignment horizontal="center" vertical="center"/>
    </xf>
    <xf numFmtId="166" fontId="1" fillId="0" borderId="2" xfId="0" applyNumberFormat="1" applyFont="1" applyFill="1" applyBorder="1" applyAlignment="1">
      <alignment horizontal="center" vertical="center"/>
    </xf>
    <xf numFmtId="166" fontId="1" fillId="0" borderId="4" xfId="0" applyNumberFormat="1" applyFont="1" applyFill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3.xml"/><Relationship Id="rId4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2;&#1073;&#1086;&#1090;&#1072;%20&#1060;&#1077;&#1076;&#1086;&#1090;&#1086;&#1074;/&#1052;&#1086;&#1080;%20&#1076;&#1086;&#1082;&#1091;&#1084;&#1077;&#1085;&#1090;&#1099;/&#1056;&#1072;&#1073;&#1086;&#1090;&#1072;%20&#1060;&#1077;&#1076;&#1086;&#1090;&#1086;&#1074;/2019/&#1054;&#1090;&#1095;&#1077;&#1090;&#1099;%20&#1058;&#1069;&#1056;%202019/2019%20&#1074;&#1099;&#1088;&#1072;&#1073;&#1086;&#1090;&#1082;&#1072;%20&#1087;&#1086;%20&#1082;&#1086;&#1090;&#1077;&#1083;&#1100;&#1085;&#1099;&#108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2;&#1073;&#1086;&#1090;&#1072;%20&#1060;&#1077;&#1076;&#1086;&#1090;&#1086;&#1074;/&#1052;&#1086;&#1080;%20&#1076;&#1086;&#1082;&#1091;&#1084;&#1077;&#1085;&#1090;&#1099;/&#1056;&#1072;&#1073;&#1086;&#1090;&#1072;%20&#1060;&#1077;&#1076;&#1086;&#1090;&#1086;&#1074;/2019/&#1054;&#1090;&#1095;&#1077;&#1090;&#1099;%20&#1058;&#1069;&#1056;%202019/2019%20&#1090;_&#1101;&#1085;&#1077;&#1088;%20&#1082;&#1086;&#1090;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2;&#1073;&#1086;&#1090;&#1072;%20&#1060;&#1077;&#1076;&#1086;&#1090;&#1086;&#1074;/&#1052;&#1086;&#1080;%20&#1076;&#1086;&#1082;&#1091;&#1084;&#1077;&#1085;&#1090;&#1099;/&#1056;&#1072;&#1073;&#1086;&#1090;&#1072;%20&#1060;&#1077;&#1076;&#1086;&#1090;&#1086;&#1074;/2019/&#1054;&#1090;&#1095;&#1077;&#1090;&#1099;%20&#1058;&#1069;&#1056;%202019/2019%20&#1090;_&#1101;&#1085;&#1077;&#1088;%20&#1082;&#1086;&#1090;&#1047;&#1046;&#1041;&#1048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2;&#1073;&#1086;&#1090;&#1072;%20&#1060;&#1077;&#1076;&#1086;&#1090;&#1086;&#1074;/&#1052;&#1086;&#1080;%20&#1076;&#1086;&#1082;&#1091;&#1084;&#1077;&#1085;&#1090;&#1099;/&#1056;&#1072;&#1073;&#1086;&#1090;&#1072;%20&#1060;&#1077;&#1076;&#1086;&#1090;&#1086;&#1074;/2019/&#1054;&#1090;&#1095;&#1077;&#1090;&#1099;%20&#1058;&#1069;&#1056;%202019/2019%20&#1052;&#1072;&#1090;_&#1086;&#1090;&#1095;&#1077;&#1090;_&#1091;&#1075;&#1086;&#1083;&#1100;_&#1090;_&#1101;&#1085;&#1077;&#1088;_&#1058;&#105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Котельные  газовые 2019г."/>
      <sheetName val="Котельные  угольные 2019 "/>
      <sheetName val="Котельные  газовые 2019г (ДТ)"/>
    </sheetNames>
    <sheetDataSet>
      <sheetData sheetId="0">
        <row r="43">
          <cell r="GB43">
            <v>1789.9550418164929</v>
          </cell>
          <cell r="GC43">
            <v>46.109575744186486</v>
          </cell>
        </row>
        <row r="45">
          <cell r="GB45">
            <v>95.948234470718276</v>
          </cell>
          <cell r="GC45">
            <v>6.7569145847781868</v>
          </cell>
        </row>
        <row r="47">
          <cell r="GB47">
            <v>1953.3600803828813</v>
          </cell>
          <cell r="GC47">
            <v>63.248980621088435</v>
          </cell>
        </row>
        <row r="49">
          <cell r="GB49">
            <v>2056.3335059660694</v>
          </cell>
          <cell r="GC49">
            <v>128.47738143353035</v>
          </cell>
        </row>
        <row r="51">
          <cell r="GB51">
            <v>3030.3885460900701</v>
          </cell>
          <cell r="GC51">
            <v>150.6049081096719</v>
          </cell>
        </row>
        <row r="53">
          <cell r="GB53">
            <v>965.91776695034196</v>
          </cell>
          <cell r="GC53">
            <v>65.13936257908108</v>
          </cell>
        </row>
        <row r="55">
          <cell r="GB55">
            <v>565.51436757572412</v>
          </cell>
          <cell r="GC55">
            <v>25.742219173512581</v>
          </cell>
        </row>
        <row r="57">
          <cell r="GB57">
            <v>1871.421928422335</v>
          </cell>
          <cell r="GC57">
            <v>81.434144888116407</v>
          </cell>
        </row>
        <row r="59">
          <cell r="GB59">
            <v>1032.5075355507456</v>
          </cell>
          <cell r="GC59">
            <v>32.769176389392896</v>
          </cell>
        </row>
        <row r="61">
          <cell r="GB61">
            <v>470.67918839701457</v>
          </cell>
          <cell r="GC61">
            <v>39.671727593296225</v>
          </cell>
        </row>
        <row r="63">
          <cell r="GB63">
            <v>858.42840605351239</v>
          </cell>
          <cell r="GC63">
            <v>158.10594876939598</v>
          </cell>
        </row>
        <row r="65">
          <cell r="GB65">
            <v>735.81899403985108</v>
          </cell>
          <cell r="GC65">
            <v>33.418247840948936</v>
          </cell>
        </row>
        <row r="67">
          <cell r="GB67">
            <v>103.28792879731924</v>
          </cell>
          <cell r="GC67">
            <v>5.8698111363995693</v>
          </cell>
        </row>
        <row r="69">
          <cell r="GB69">
            <v>11.903653839869058</v>
          </cell>
          <cell r="GC69">
            <v>7.0940955061582045</v>
          </cell>
        </row>
        <row r="71">
          <cell r="GB71">
            <v>14.081331682950337</v>
          </cell>
          <cell r="GC71">
            <v>13.682852788762897</v>
          </cell>
        </row>
        <row r="73">
          <cell r="GB73">
            <v>427.32530010282574</v>
          </cell>
          <cell r="GC73">
            <v>22.59362082804401</v>
          </cell>
        </row>
      </sheetData>
      <sheetData sheetId="1">
        <row r="11">
          <cell r="GB11">
            <v>572.07654243068248</v>
          </cell>
          <cell r="GC11">
            <v>40.629887922754136</v>
          </cell>
        </row>
        <row r="13">
          <cell r="GB13">
            <v>338.37644677861613</v>
          </cell>
          <cell r="GC13">
            <v>26.83193566315046</v>
          </cell>
        </row>
        <row r="15">
          <cell r="GB15">
            <v>271.43022693997506</v>
          </cell>
          <cell r="GC15">
            <v>36.445973287469201</v>
          </cell>
        </row>
        <row r="17">
          <cell r="GB17">
            <v>167.13766407171852</v>
          </cell>
          <cell r="GC17">
            <v>41.444939840191282</v>
          </cell>
        </row>
        <row r="19">
          <cell r="GB19">
            <v>123.68458123034588</v>
          </cell>
          <cell r="GC19">
            <v>30.705576707312126</v>
          </cell>
        </row>
        <row r="21">
          <cell r="GB21">
            <v>13.782643265665659</v>
          </cell>
          <cell r="GC21">
            <v>19.755908987651448</v>
          </cell>
        </row>
        <row r="23">
          <cell r="GB23">
            <v>25.214093585108628</v>
          </cell>
          <cell r="GC23">
            <v>45.510334464561481</v>
          </cell>
        </row>
        <row r="25">
          <cell r="GB25">
            <v>41.965643637193402</v>
          </cell>
          <cell r="GC25">
            <v>24.112533876614641</v>
          </cell>
        </row>
        <row r="27">
          <cell r="GB27">
            <v>91.153226779252108</v>
          </cell>
          <cell r="GC27">
            <v>16.344716525934913</v>
          </cell>
        </row>
        <row r="29">
          <cell r="GB29">
            <v>228.01229474207585</v>
          </cell>
          <cell r="GC29">
            <v>20.047825581106309</v>
          </cell>
        </row>
      </sheetData>
      <sheetData sheetId="2">
        <row r="43">
          <cell r="BV43">
            <v>6.3775265957446814E-2</v>
          </cell>
          <cell r="BW43">
            <v>1.8523936170212751E-3</v>
          </cell>
        </row>
        <row r="47">
          <cell r="BV47">
            <v>6.5446753246753239E-2</v>
          </cell>
          <cell r="BW47">
            <v>2.3584415584415458E-3</v>
          </cell>
        </row>
        <row r="49">
          <cell r="BV49">
            <v>6.4540358744394621E-2</v>
          </cell>
          <cell r="BW49">
            <v>4.4730941704035909E-3</v>
          </cell>
        </row>
        <row r="51">
          <cell r="BV51">
            <v>7.4990486383636576E-2</v>
          </cell>
          <cell r="BW51">
            <v>4.2851706504935111E-3</v>
          </cell>
        </row>
        <row r="53">
          <cell r="BV53">
            <v>1.1837655016910937E-2</v>
          </cell>
          <cell r="BW53">
            <v>9.0191657271702572E-4</v>
          </cell>
        </row>
        <row r="55">
          <cell r="BV55">
            <v>1.4149117473237839E-2</v>
          </cell>
          <cell r="BW55">
            <v>7.1152433117448351E-4</v>
          </cell>
        </row>
        <row r="57">
          <cell r="BV57">
            <v>3.3246159473299196E-2</v>
          </cell>
          <cell r="BW57">
            <v>1.6089978054132995E-3</v>
          </cell>
        </row>
        <row r="59">
          <cell r="BV59">
            <v>5.0821984435797662E-2</v>
          </cell>
          <cell r="BW59">
            <v>1.7822401334074423E-3</v>
          </cell>
        </row>
        <row r="61">
          <cell r="BV61">
            <v>1.6292043503148251E-2</v>
          </cell>
          <cell r="BW61">
            <v>1.5207784773897948E-3</v>
          </cell>
        </row>
        <row r="65">
          <cell r="BV65">
            <v>1.1339884947267497E-2</v>
          </cell>
          <cell r="BW65">
            <v>5.6807286673057726E-4</v>
          </cell>
        </row>
        <row r="73">
          <cell r="BV73">
            <v>8.0447693010507072E-3</v>
          </cell>
          <cell r="BW73">
            <v>4.7967108268614882E-4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Кот 10  2019"/>
      <sheetName val="Кот 10  2019 (ЭнергоАлтай)"/>
      <sheetName val="Кот 10  2019 (ЭнергоАлтай) (2)"/>
      <sheetName val="Кот 10  2018"/>
    </sheetNames>
    <sheetDataSet>
      <sheetData sheetId="0">
        <row r="9">
          <cell r="I9">
            <v>5.6463847716938931</v>
          </cell>
        </row>
        <row r="23">
          <cell r="FI23">
            <v>-419.9907363826016</v>
          </cell>
        </row>
        <row r="24">
          <cell r="FD24">
            <v>591.29804764813741</v>
          </cell>
        </row>
      </sheetData>
      <sheetData sheetId="1">
        <row r="10">
          <cell r="D10">
            <v>98.97</v>
          </cell>
        </row>
      </sheetData>
      <sheetData sheetId="2">
        <row r="9">
          <cell r="J9">
            <v>-38.436787762906306</v>
          </cell>
        </row>
        <row r="37">
          <cell r="CD37">
            <v>-39.102120356959318</v>
          </cell>
        </row>
        <row r="38">
          <cell r="BY38">
            <v>403.64212035695937</v>
          </cell>
        </row>
      </sheetData>
      <sheetData sheetId="3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Кот ЗЖБИ  2019"/>
    </sheetNames>
    <sheetDataSet>
      <sheetData sheetId="0">
        <row r="9">
          <cell r="I9">
            <v>-4.8356134305279284</v>
          </cell>
          <cell r="GM9">
            <v>475.11855334658702</v>
          </cell>
        </row>
        <row r="10">
          <cell r="GH10">
            <v>772.10764665341287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(мат.отч.)"/>
      <sheetName val="ТП 2019г."/>
      <sheetName val="ТП 2019г. (кор за 9 месСим)"/>
    </sheetNames>
    <sheetDataSet>
      <sheetData sheetId="0" refreshError="1"/>
      <sheetData sheetId="1">
        <row r="9">
          <cell r="I9">
            <v>53.502486137584199</v>
          </cell>
        </row>
        <row r="32">
          <cell r="EO32">
            <v>-24.719808625838134</v>
          </cell>
        </row>
        <row r="33">
          <cell r="EJ33">
            <v>596.26712600896872</v>
          </cell>
          <cell r="EK33">
            <v>68.446963677130071</v>
          </cell>
        </row>
        <row r="34">
          <cell r="EO34">
            <v>92.786322988139929</v>
          </cell>
        </row>
        <row r="35">
          <cell r="EJ35">
            <v>845.75979692645456</v>
          </cell>
          <cell r="EK35">
            <v>39.800461031832413</v>
          </cell>
        </row>
        <row r="36">
          <cell r="EO36">
            <v>312.62963118165953</v>
          </cell>
        </row>
        <row r="37">
          <cell r="EJ37">
            <v>1865.9237142857141</v>
          </cell>
          <cell r="EK37">
            <v>155.49364285714239</v>
          </cell>
        </row>
        <row r="38">
          <cell r="EO38">
            <v>-17.920856161490065</v>
          </cell>
        </row>
        <row r="39">
          <cell r="EJ39">
            <v>982.61451437699668</v>
          </cell>
          <cell r="EK39">
            <v>81.8127772706531</v>
          </cell>
        </row>
        <row r="40">
          <cell r="EO40">
            <v>105.76175796734064</v>
          </cell>
        </row>
        <row r="41">
          <cell r="EJ41">
            <v>212.32131564691639</v>
          </cell>
          <cell r="EK41">
            <v>56.162280880780642</v>
          </cell>
        </row>
        <row r="42">
          <cell r="EO42">
            <v>186.09090496718676</v>
          </cell>
        </row>
        <row r="43">
          <cell r="EJ43">
            <v>7167.2915322580648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38"/>
  <sheetViews>
    <sheetView topLeftCell="A22" workbookViewId="0">
      <selection activeCell="C40" sqref="C40:J40"/>
    </sheetView>
  </sheetViews>
  <sheetFormatPr defaultRowHeight="14.4"/>
  <cols>
    <col min="11" max="11" width="7.21875" customWidth="1"/>
    <col min="13" max="13" width="11.44140625" customWidth="1"/>
    <col min="14" max="14" width="0.109375" customWidth="1"/>
    <col min="16" max="16" width="7" customWidth="1"/>
  </cols>
  <sheetData>
    <row r="2" spans="1:16" ht="15.6">
      <c r="O2" s="1"/>
      <c r="P2" s="1"/>
    </row>
    <row r="3" spans="1:16" ht="28.8" customHeight="1">
      <c r="B3" s="9" t="s">
        <v>55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5" spans="1:16" ht="15.6">
      <c r="A5" s="6" t="s">
        <v>36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8"/>
    </row>
    <row r="6" spans="1:16" ht="34.200000000000003" customHeight="1">
      <c r="A6" s="2" t="s">
        <v>1</v>
      </c>
      <c r="B6" s="10" t="s">
        <v>2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2"/>
      <c r="O6" s="13">
        <v>0</v>
      </c>
      <c r="P6" s="14"/>
    </row>
    <row r="7" spans="1:16" ht="13.2" customHeight="1">
      <c r="A7" s="2" t="s">
        <v>3</v>
      </c>
      <c r="B7" s="10" t="s">
        <v>4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2"/>
      <c r="O7" s="23">
        <f>4746.7/1000</f>
        <v>4.7466999999999997</v>
      </c>
      <c r="P7" s="24"/>
    </row>
    <row r="8" spans="1:16" ht="29.4" customHeight="1">
      <c r="A8" s="2" t="s">
        <v>5</v>
      </c>
      <c r="B8" s="10" t="s">
        <v>6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2"/>
      <c r="O8" s="13">
        <v>0</v>
      </c>
      <c r="P8" s="14"/>
    </row>
    <row r="9" spans="1:16" ht="15.6">
      <c r="A9" s="2" t="s">
        <v>7</v>
      </c>
      <c r="B9" s="10" t="s">
        <v>8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2"/>
      <c r="O9" s="13">
        <v>3.87</v>
      </c>
      <c r="P9" s="14"/>
    </row>
    <row r="10" spans="1:16" ht="15.6">
      <c r="A10" s="6" t="s">
        <v>35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8"/>
    </row>
    <row r="11" spans="1:16" ht="31.2" customHeight="1">
      <c r="A11" s="2" t="s">
        <v>9</v>
      </c>
      <c r="B11" s="10" t="s">
        <v>10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2"/>
      <c r="O11" s="21">
        <f>O13/O12*(O14/7000)</f>
        <v>155.7157972695903</v>
      </c>
      <c r="P11" s="22"/>
    </row>
    <row r="12" spans="1:16" ht="15.6">
      <c r="A12" s="2" t="s">
        <v>11</v>
      </c>
      <c r="B12" s="10" t="s">
        <v>12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2"/>
      <c r="O12" s="19">
        <f>O18+O17+O16</f>
        <v>7415.4377552202532</v>
      </c>
      <c r="P12" s="20"/>
    </row>
    <row r="13" spans="1:16" ht="15.6">
      <c r="A13" s="2" t="s">
        <v>13</v>
      </c>
      <c r="B13" s="10" t="s">
        <v>14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2"/>
      <c r="O13" s="25">
        <v>966739.1</v>
      </c>
      <c r="P13" s="26"/>
    </row>
    <row r="14" spans="1:16" ht="15.6">
      <c r="A14" s="2" t="s">
        <v>15</v>
      </c>
      <c r="B14" s="10" t="s">
        <v>16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2"/>
      <c r="O14" s="17">
        <v>8361</v>
      </c>
      <c r="P14" s="18"/>
    </row>
    <row r="15" spans="1:16" ht="15.6">
      <c r="A15" s="2" t="s">
        <v>17</v>
      </c>
      <c r="B15" s="10" t="s">
        <v>18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2"/>
      <c r="O15" s="17"/>
      <c r="P15" s="18"/>
    </row>
    <row r="16" spans="1:16" ht="15.6">
      <c r="A16" s="2" t="s">
        <v>19</v>
      </c>
      <c r="B16" s="10" t="s">
        <v>0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2"/>
      <c r="O16" s="19">
        <f>'[1]Котельные  газовые 2019г.'!$GC$43+'[1]Котельные  газовые 2019г (ДТ)'!$BW$43</f>
        <v>46.111428137803507</v>
      </c>
      <c r="P16" s="20"/>
    </row>
    <row r="17" spans="1:16" ht="15.6">
      <c r="A17" s="2" t="s">
        <v>22</v>
      </c>
      <c r="B17" s="10" t="s">
        <v>21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2"/>
      <c r="O17" s="19">
        <f>'[1]Котельные  газовые 2019г.'!$GB$43+'[1]Котельные  газовые 2019г (ДТ)'!$BV$43</f>
        <v>1790.0188170824504</v>
      </c>
      <c r="P17" s="20"/>
    </row>
    <row r="18" spans="1:16" ht="15.6">
      <c r="A18" s="2" t="s">
        <v>20</v>
      </c>
      <c r="B18" s="10" t="s">
        <v>23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2"/>
      <c r="O18" s="19">
        <f>O19+O20+O21</f>
        <v>5579.3075099999996</v>
      </c>
      <c r="P18" s="18"/>
    </row>
    <row r="19" spans="1:16" ht="15.6">
      <c r="A19" s="2"/>
      <c r="B19" s="10" t="s">
        <v>24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2"/>
      <c r="O19" s="19">
        <v>2480.46</v>
      </c>
      <c r="P19" s="20"/>
    </row>
    <row r="20" spans="1:16" ht="15.6">
      <c r="A20" s="2"/>
      <c r="B20" s="10" t="s">
        <v>25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2"/>
      <c r="O20" s="17">
        <v>2876.5030000000002</v>
      </c>
      <c r="P20" s="18"/>
    </row>
    <row r="21" spans="1:16" ht="15.6">
      <c r="A21" s="2"/>
      <c r="B21" s="10" t="s">
        <v>26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2"/>
      <c r="O21" s="19">
        <v>222.34451000000001</v>
      </c>
      <c r="P21" s="20"/>
    </row>
    <row r="22" spans="1:16" ht="15.6">
      <c r="A22" s="6" t="s">
        <v>37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8"/>
    </row>
    <row r="23" spans="1:16" ht="30.6" customHeight="1">
      <c r="A23" s="2"/>
      <c r="B23" s="13" t="s">
        <v>34</v>
      </c>
      <c r="C23" s="27"/>
      <c r="D23" s="27"/>
      <c r="E23" s="27"/>
      <c r="F23" s="27"/>
      <c r="G23" s="27"/>
      <c r="H23" s="27"/>
      <c r="I23" s="27"/>
      <c r="J23" s="27"/>
      <c r="K23" s="14"/>
      <c r="L23" s="15" t="s">
        <v>28</v>
      </c>
      <c r="M23" s="16"/>
      <c r="O23" s="13" t="s">
        <v>27</v>
      </c>
      <c r="P23" s="14"/>
    </row>
    <row r="24" spans="1:16" ht="15.6">
      <c r="A24" s="2" t="s">
        <v>29</v>
      </c>
      <c r="B24" s="13"/>
      <c r="C24" s="27"/>
      <c r="D24" s="27"/>
      <c r="E24" s="27"/>
      <c r="F24" s="27"/>
      <c r="G24" s="27"/>
      <c r="H24" s="27"/>
      <c r="I24" s="27"/>
      <c r="J24" s="27"/>
      <c r="K24" s="14"/>
      <c r="L24" s="15">
        <f>15/1000</f>
        <v>1.4999999999999999E-2</v>
      </c>
      <c r="M24" s="16"/>
      <c r="O24" s="13"/>
      <c r="P24" s="14"/>
    </row>
    <row r="25" spans="1:16" ht="15.6">
      <c r="A25" s="2" t="s">
        <v>30</v>
      </c>
      <c r="B25" s="13"/>
      <c r="C25" s="27"/>
      <c r="D25" s="27"/>
      <c r="E25" s="27"/>
      <c r="F25" s="27"/>
      <c r="G25" s="27"/>
      <c r="H25" s="27"/>
      <c r="I25" s="27"/>
      <c r="J25" s="27"/>
      <c r="K25" s="14"/>
      <c r="L25" s="15">
        <f>20/1000</f>
        <v>0.02</v>
      </c>
      <c r="M25" s="16"/>
      <c r="O25" s="13"/>
      <c r="P25" s="14"/>
    </row>
    <row r="26" spans="1:16" ht="15.6">
      <c r="A26" s="2" t="s">
        <v>31</v>
      </c>
      <c r="B26" s="13"/>
      <c r="C26" s="27"/>
      <c r="D26" s="27"/>
      <c r="E26" s="27"/>
      <c r="F26" s="27"/>
      <c r="G26" s="27"/>
      <c r="H26" s="27"/>
      <c r="I26" s="27"/>
      <c r="J26" s="27"/>
      <c r="K26" s="14"/>
      <c r="L26" s="15">
        <f>25/1000</f>
        <v>2.5000000000000001E-2</v>
      </c>
      <c r="M26" s="16"/>
      <c r="O26" s="13">
        <v>46</v>
      </c>
      <c r="P26" s="14"/>
    </row>
    <row r="27" spans="1:16" ht="15.6">
      <c r="A27" s="2" t="s">
        <v>32</v>
      </c>
      <c r="B27" s="13"/>
      <c r="C27" s="27"/>
      <c r="D27" s="27"/>
      <c r="E27" s="27"/>
      <c r="F27" s="27"/>
      <c r="G27" s="27"/>
      <c r="H27" s="27"/>
      <c r="I27" s="27"/>
      <c r="J27" s="27"/>
      <c r="K27" s="14"/>
      <c r="L27" s="15">
        <f>32/1000</f>
        <v>3.2000000000000001E-2</v>
      </c>
      <c r="M27" s="16"/>
      <c r="O27" s="13">
        <v>184.2</v>
      </c>
      <c r="P27" s="14"/>
    </row>
    <row r="28" spans="1:16" ht="15.6">
      <c r="A28" s="2" t="s">
        <v>33</v>
      </c>
      <c r="B28" s="13"/>
      <c r="C28" s="27"/>
      <c r="D28" s="27"/>
      <c r="E28" s="27"/>
      <c r="F28" s="27"/>
      <c r="G28" s="27"/>
      <c r="H28" s="27"/>
      <c r="I28" s="27"/>
      <c r="J28" s="27"/>
      <c r="K28" s="14"/>
      <c r="L28" s="15">
        <f>45/1000</f>
        <v>4.4999999999999998E-2</v>
      </c>
      <c r="M28" s="16"/>
      <c r="O28" s="13">
        <v>286.7</v>
      </c>
      <c r="P28" s="14"/>
    </row>
    <row r="29" spans="1:16" ht="15.6">
      <c r="A29" s="2" t="s">
        <v>44</v>
      </c>
      <c r="B29" s="13"/>
      <c r="C29" s="27"/>
      <c r="D29" s="27"/>
      <c r="E29" s="27"/>
      <c r="F29" s="27"/>
      <c r="G29" s="27"/>
      <c r="H29" s="27"/>
      <c r="I29" s="27"/>
      <c r="J29" s="27"/>
      <c r="K29" s="14"/>
      <c r="L29" s="15">
        <f>57/1000</f>
        <v>5.7000000000000002E-2</v>
      </c>
      <c r="M29" s="16"/>
      <c r="O29" s="13">
        <v>738</v>
      </c>
      <c r="P29" s="14"/>
    </row>
    <row r="30" spans="1:16" ht="15.6">
      <c r="A30" s="2" t="s">
        <v>45</v>
      </c>
      <c r="B30" s="13"/>
      <c r="C30" s="27"/>
      <c r="D30" s="27"/>
      <c r="E30" s="27"/>
      <c r="F30" s="27"/>
      <c r="G30" s="27"/>
      <c r="H30" s="27"/>
      <c r="I30" s="27"/>
      <c r="J30" s="27"/>
      <c r="K30" s="14"/>
      <c r="L30" s="15">
        <f>76/1000</f>
        <v>7.5999999999999998E-2</v>
      </c>
      <c r="M30" s="16"/>
      <c r="O30" s="13">
        <v>537.6</v>
      </c>
      <c r="P30" s="14"/>
    </row>
    <row r="31" spans="1:16" ht="15.6">
      <c r="A31" s="2" t="s">
        <v>46</v>
      </c>
      <c r="B31" s="13"/>
      <c r="C31" s="27"/>
      <c r="D31" s="27"/>
      <c r="E31" s="27"/>
      <c r="F31" s="27"/>
      <c r="G31" s="27"/>
      <c r="H31" s="27"/>
      <c r="I31" s="27"/>
      <c r="J31" s="27"/>
      <c r="K31" s="14"/>
      <c r="L31" s="15">
        <f>89/1000</f>
        <v>8.8999999999999996E-2</v>
      </c>
      <c r="M31" s="16"/>
      <c r="O31" s="13">
        <v>925.5</v>
      </c>
      <c r="P31" s="14"/>
    </row>
    <row r="32" spans="1:16" ht="15.6">
      <c r="A32" s="2" t="s">
        <v>47</v>
      </c>
      <c r="B32" s="13"/>
      <c r="C32" s="27"/>
      <c r="D32" s="27"/>
      <c r="E32" s="27"/>
      <c r="F32" s="27"/>
      <c r="G32" s="27"/>
      <c r="H32" s="27"/>
      <c r="I32" s="27"/>
      <c r="J32" s="27"/>
      <c r="K32" s="14"/>
      <c r="L32" s="15">
        <f>108/1000</f>
        <v>0.108</v>
      </c>
      <c r="M32" s="16"/>
      <c r="O32" s="13">
        <v>1012.2</v>
      </c>
      <c r="P32" s="14"/>
    </row>
    <row r="33" spans="1:16" ht="15.6">
      <c r="A33" s="2" t="s">
        <v>48</v>
      </c>
      <c r="B33" s="13"/>
      <c r="C33" s="27"/>
      <c r="D33" s="27"/>
      <c r="E33" s="27"/>
      <c r="F33" s="27"/>
      <c r="G33" s="27"/>
      <c r="H33" s="27"/>
      <c r="I33" s="27"/>
      <c r="J33" s="27"/>
      <c r="K33" s="14"/>
      <c r="L33" s="15">
        <f>125/1000</f>
        <v>0.125</v>
      </c>
      <c r="M33" s="16"/>
      <c r="O33" s="13">
        <v>49</v>
      </c>
      <c r="P33" s="14"/>
    </row>
    <row r="34" spans="1:16" ht="15.6">
      <c r="A34" s="2" t="s">
        <v>49</v>
      </c>
      <c r="B34" s="13"/>
      <c r="C34" s="27"/>
      <c r="D34" s="27"/>
      <c r="E34" s="27"/>
      <c r="F34" s="27"/>
      <c r="G34" s="27"/>
      <c r="H34" s="27"/>
      <c r="I34" s="27"/>
      <c r="J34" s="27"/>
      <c r="K34" s="14"/>
      <c r="L34" s="15">
        <f>159/1000</f>
        <v>0.159</v>
      </c>
      <c r="M34" s="16"/>
      <c r="O34" s="13">
        <v>744</v>
      </c>
      <c r="P34" s="14"/>
    </row>
    <row r="35" spans="1:16" ht="15.6">
      <c r="A35" s="2" t="s">
        <v>50</v>
      </c>
      <c r="B35" s="13"/>
      <c r="C35" s="27"/>
      <c r="D35" s="27"/>
      <c r="E35" s="27"/>
      <c r="F35" s="27"/>
      <c r="G35" s="27"/>
      <c r="H35" s="27"/>
      <c r="I35" s="27"/>
      <c r="J35" s="27"/>
      <c r="K35" s="14"/>
      <c r="L35" s="15">
        <f>219/1000</f>
        <v>0.219</v>
      </c>
      <c r="M35" s="16"/>
      <c r="O35" s="13">
        <v>223.5</v>
      </c>
      <c r="P35" s="14"/>
    </row>
    <row r="36" spans="1:16" ht="15.6">
      <c r="A36" s="2" t="s">
        <v>51</v>
      </c>
      <c r="B36" s="13"/>
      <c r="C36" s="27"/>
      <c r="D36" s="27"/>
      <c r="E36" s="27"/>
      <c r="F36" s="27"/>
      <c r="G36" s="27"/>
      <c r="H36" s="27"/>
      <c r="I36" s="27"/>
      <c r="J36" s="27"/>
      <c r="K36" s="14"/>
      <c r="L36" s="15">
        <f>273/1000</f>
        <v>0.27300000000000002</v>
      </c>
      <c r="M36" s="16"/>
      <c r="O36" s="13"/>
      <c r="P36" s="14"/>
    </row>
    <row r="37" spans="1:16" ht="15.6">
      <c r="A37" s="2" t="s">
        <v>52</v>
      </c>
      <c r="B37" s="13"/>
      <c r="C37" s="27"/>
      <c r="D37" s="27"/>
      <c r="E37" s="27"/>
      <c r="F37" s="27"/>
      <c r="G37" s="27"/>
      <c r="H37" s="27"/>
      <c r="I37" s="27"/>
      <c r="J37" s="27"/>
      <c r="K37" s="14"/>
      <c r="L37" s="15">
        <f>325/1000</f>
        <v>0.32500000000000001</v>
      </c>
      <c r="M37" s="16"/>
      <c r="O37" s="13"/>
      <c r="P37" s="14"/>
    </row>
    <row r="38" spans="1:16" ht="15.6">
      <c r="A38" s="2" t="s">
        <v>53</v>
      </c>
      <c r="B38" s="13"/>
      <c r="C38" s="27"/>
      <c r="D38" s="27"/>
      <c r="E38" s="27"/>
      <c r="F38" s="27"/>
      <c r="G38" s="27"/>
      <c r="H38" s="27"/>
      <c r="I38" s="27"/>
      <c r="J38" s="27"/>
      <c r="K38" s="14"/>
      <c r="L38" s="15">
        <f>426/1000</f>
        <v>0.42599999999999999</v>
      </c>
      <c r="M38" s="16"/>
      <c r="O38" s="13"/>
      <c r="P38" s="14"/>
    </row>
  </sheetData>
  <mergeCells count="82">
    <mergeCell ref="L36:M36"/>
    <mergeCell ref="L37:M37"/>
    <mergeCell ref="L31:M31"/>
    <mergeCell ref="L32:M32"/>
    <mergeCell ref="L33:M33"/>
    <mergeCell ref="L34:M34"/>
    <mergeCell ref="L35:M35"/>
    <mergeCell ref="O35:P35"/>
    <mergeCell ref="O36:P36"/>
    <mergeCell ref="O37:P37"/>
    <mergeCell ref="B28:K28"/>
    <mergeCell ref="B29:K29"/>
    <mergeCell ref="B30:K30"/>
    <mergeCell ref="B31:K31"/>
    <mergeCell ref="B32:K32"/>
    <mergeCell ref="B33:K33"/>
    <mergeCell ref="B34:K34"/>
    <mergeCell ref="B35:K35"/>
    <mergeCell ref="B36:K36"/>
    <mergeCell ref="B37:K37"/>
    <mergeCell ref="L28:M28"/>
    <mergeCell ref="L29:M29"/>
    <mergeCell ref="L30:M30"/>
    <mergeCell ref="O26:P26"/>
    <mergeCell ref="B27:K27"/>
    <mergeCell ref="O27:P27"/>
    <mergeCell ref="B38:K38"/>
    <mergeCell ref="O38:P38"/>
    <mergeCell ref="L26:M26"/>
    <mergeCell ref="L27:M27"/>
    <mergeCell ref="L38:M38"/>
    <mergeCell ref="B26:K26"/>
    <mergeCell ref="O28:P28"/>
    <mergeCell ref="O29:P29"/>
    <mergeCell ref="O30:P30"/>
    <mergeCell ref="O31:P31"/>
    <mergeCell ref="O32:P32"/>
    <mergeCell ref="O33:P33"/>
    <mergeCell ref="O34:P34"/>
    <mergeCell ref="O23:P23"/>
    <mergeCell ref="B23:K23"/>
    <mergeCell ref="B24:K24"/>
    <mergeCell ref="O24:P24"/>
    <mergeCell ref="B25:K25"/>
    <mergeCell ref="O25:P25"/>
    <mergeCell ref="L24:M24"/>
    <mergeCell ref="L25:M25"/>
    <mergeCell ref="B19:N19"/>
    <mergeCell ref="O19:P19"/>
    <mergeCell ref="O12:P12"/>
    <mergeCell ref="B13:N13"/>
    <mergeCell ref="O13:P13"/>
    <mergeCell ref="B14:N14"/>
    <mergeCell ref="O14:P14"/>
    <mergeCell ref="B15:N15"/>
    <mergeCell ref="O15:P15"/>
    <mergeCell ref="O16:P16"/>
    <mergeCell ref="B17:N17"/>
    <mergeCell ref="O17:P17"/>
    <mergeCell ref="B18:N18"/>
    <mergeCell ref="O18:P18"/>
    <mergeCell ref="O7:P7"/>
    <mergeCell ref="B8:N8"/>
    <mergeCell ref="O8:P8"/>
    <mergeCell ref="B9:N9"/>
    <mergeCell ref="O9:P9"/>
    <mergeCell ref="A5:P5"/>
    <mergeCell ref="B3:N3"/>
    <mergeCell ref="B6:N6"/>
    <mergeCell ref="O6:P6"/>
    <mergeCell ref="L23:M23"/>
    <mergeCell ref="B20:N20"/>
    <mergeCell ref="O20:P20"/>
    <mergeCell ref="B21:N21"/>
    <mergeCell ref="O21:P21"/>
    <mergeCell ref="B16:N16"/>
    <mergeCell ref="A22:P22"/>
    <mergeCell ref="A10:P10"/>
    <mergeCell ref="B11:N11"/>
    <mergeCell ref="O11:P11"/>
    <mergeCell ref="B12:N12"/>
    <mergeCell ref="B7:N7"/>
  </mergeCells>
  <pageMargins left="0.7" right="0.7" top="0.75" bottom="0.75" header="0.3" footer="0.3"/>
  <pageSetup paperSize="9" scale="9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2:P38"/>
  <sheetViews>
    <sheetView topLeftCell="A22" workbookViewId="0">
      <selection activeCell="D40" sqref="D40:J40"/>
    </sheetView>
  </sheetViews>
  <sheetFormatPr defaultRowHeight="14.4"/>
  <cols>
    <col min="11" max="11" width="7.21875" customWidth="1"/>
    <col min="13" max="13" width="11.44140625" customWidth="1"/>
    <col min="14" max="14" width="0.109375" customWidth="1"/>
    <col min="16" max="16" width="7" customWidth="1"/>
  </cols>
  <sheetData>
    <row r="2" spans="1:16" ht="15.6">
      <c r="O2" s="1"/>
      <c r="P2" s="1"/>
    </row>
    <row r="3" spans="1:16" ht="28.8" customHeight="1">
      <c r="B3" s="9" t="s">
        <v>54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5" spans="1:16" ht="15.6">
      <c r="A5" s="6" t="s">
        <v>36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8"/>
    </row>
    <row r="6" spans="1:16" ht="34.200000000000003" customHeight="1">
      <c r="A6" s="2" t="s">
        <v>1</v>
      </c>
      <c r="B6" s="10" t="s">
        <v>2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2"/>
      <c r="O6" s="13">
        <v>0</v>
      </c>
      <c r="P6" s="14"/>
    </row>
    <row r="7" spans="1:16" ht="13.2" customHeight="1">
      <c r="A7" s="2" t="s">
        <v>3</v>
      </c>
      <c r="B7" s="10" t="s">
        <v>4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2"/>
      <c r="O7" s="23">
        <f>2341.3/1000</f>
        <v>2.3413000000000004</v>
      </c>
      <c r="P7" s="24"/>
    </row>
    <row r="8" spans="1:16" ht="29.4" customHeight="1">
      <c r="A8" s="2" t="s">
        <v>5</v>
      </c>
      <c r="B8" s="10" t="s">
        <v>6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2"/>
      <c r="O8" s="13">
        <v>0</v>
      </c>
      <c r="P8" s="14"/>
    </row>
    <row r="9" spans="1:16" ht="15.6">
      <c r="A9" s="2" t="s">
        <v>7</v>
      </c>
      <c r="B9" s="10" t="s">
        <v>8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2"/>
      <c r="O9" s="13">
        <v>5.16</v>
      </c>
      <c r="P9" s="14"/>
    </row>
    <row r="10" spans="1:16" ht="15.6">
      <c r="A10" s="6" t="s">
        <v>35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8"/>
    </row>
    <row r="11" spans="1:16" ht="31.2" customHeight="1">
      <c r="A11" s="2" t="s">
        <v>9</v>
      </c>
      <c r="B11" s="10" t="s">
        <v>10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2"/>
      <c r="O11" s="30"/>
      <c r="P11" s="31"/>
    </row>
    <row r="12" spans="1:16" ht="15.6">
      <c r="A12" s="2" t="s">
        <v>11</v>
      </c>
      <c r="B12" s="10" t="s">
        <v>12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2"/>
      <c r="O12" s="19">
        <f>O18+O17+O16</f>
        <v>3686.2893112655356</v>
      </c>
      <c r="P12" s="20"/>
    </row>
    <row r="13" spans="1:16" ht="15.6">
      <c r="A13" s="2" t="s">
        <v>13</v>
      </c>
      <c r="B13" s="10" t="s">
        <v>14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2"/>
      <c r="O13" s="25"/>
      <c r="P13" s="26"/>
    </row>
    <row r="14" spans="1:16" ht="15.6">
      <c r="A14" s="2" t="s">
        <v>15</v>
      </c>
      <c r="B14" s="10" t="s">
        <v>16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2"/>
      <c r="O14" s="17"/>
      <c r="P14" s="18"/>
    </row>
    <row r="15" spans="1:16" ht="15.6">
      <c r="A15" s="2" t="s">
        <v>17</v>
      </c>
      <c r="B15" s="10" t="s">
        <v>18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2"/>
      <c r="O15" s="17"/>
      <c r="P15" s="18"/>
    </row>
    <row r="16" spans="1:16" ht="15.6">
      <c r="A16" s="2" t="s">
        <v>19</v>
      </c>
      <c r="B16" s="10" t="s">
        <v>0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2"/>
      <c r="O16" s="19">
        <v>0</v>
      </c>
      <c r="P16" s="20"/>
    </row>
    <row r="17" spans="1:16" ht="15.6">
      <c r="A17" s="2" t="s">
        <v>22</v>
      </c>
      <c r="B17" s="10" t="s">
        <v>21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2"/>
      <c r="O17" s="19">
        <f>'[2]Кот 10  2019'!$FD$24+'[2]Кот 10  2019'!$FI$23</f>
        <v>171.30731126553582</v>
      </c>
      <c r="P17" s="20"/>
    </row>
    <row r="18" spans="1:16" ht="15.6">
      <c r="A18" s="2" t="s">
        <v>20</v>
      </c>
      <c r="B18" s="10" t="s">
        <v>23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2"/>
      <c r="O18" s="19">
        <f>O19+O20+O21</f>
        <v>3514.982</v>
      </c>
      <c r="P18" s="20"/>
    </row>
    <row r="19" spans="1:16" ht="15.6">
      <c r="A19" s="2"/>
      <c r="B19" s="10" t="s">
        <v>24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2"/>
      <c r="O19" s="17">
        <v>1727.4770000000001</v>
      </c>
      <c r="P19" s="18"/>
    </row>
    <row r="20" spans="1:16" ht="15.6">
      <c r="A20" s="2"/>
      <c r="B20" s="10" t="s">
        <v>25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2"/>
      <c r="O20" s="17">
        <v>1752.402</v>
      </c>
      <c r="P20" s="18"/>
    </row>
    <row r="21" spans="1:16" ht="15.6">
      <c r="A21" s="2"/>
      <c r="B21" s="10" t="s">
        <v>26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2"/>
      <c r="O21" s="17">
        <v>35.103000000000002</v>
      </c>
      <c r="P21" s="18"/>
    </row>
    <row r="22" spans="1:16" ht="15.6">
      <c r="A22" s="6" t="s">
        <v>37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8"/>
    </row>
    <row r="23" spans="1:16" ht="30.6" customHeight="1">
      <c r="A23" s="2"/>
      <c r="B23" s="13" t="s">
        <v>34</v>
      </c>
      <c r="C23" s="27"/>
      <c r="D23" s="27"/>
      <c r="E23" s="27"/>
      <c r="F23" s="27"/>
      <c r="G23" s="27"/>
      <c r="H23" s="27"/>
      <c r="I23" s="27"/>
      <c r="J23" s="27"/>
      <c r="K23" s="14"/>
      <c r="L23" s="15" t="s">
        <v>28</v>
      </c>
      <c r="M23" s="16"/>
      <c r="O23" s="13" t="s">
        <v>27</v>
      </c>
      <c r="P23" s="14"/>
    </row>
    <row r="24" spans="1:16" ht="15.6">
      <c r="A24" s="2" t="s">
        <v>29</v>
      </c>
      <c r="B24" s="13"/>
      <c r="C24" s="27"/>
      <c r="D24" s="27"/>
      <c r="E24" s="27"/>
      <c r="F24" s="27"/>
      <c r="G24" s="27"/>
      <c r="H24" s="27"/>
      <c r="I24" s="27"/>
      <c r="J24" s="27"/>
      <c r="K24" s="14"/>
      <c r="L24" s="15">
        <f>15/1000</f>
        <v>1.4999999999999999E-2</v>
      </c>
      <c r="M24" s="16"/>
      <c r="O24" s="13"/>
      <c r="P24" s="14"/>
    </row>
    <row r="25" spans="1:16" ht="15.6">
      <c r="A25" s="2" t="s">
        <v>30</v>
      </c>
      <c r="B25" s="13"/>
      <c r="C25" s="27"/>
      <c r="D25" s="27"/>
      <c r="E25" s="27"/>
      <c r="F25" s="27"/>
      <c r="G25" s="27"/>
      <c r="H25" s="27"/>
      <c r="I25" s="27"/>
      <c r="J25" s="27"/>
      <c r="K25" s="14"/>
      <c r="L25" s="15">
        <f>20/1000</f>
        <v>0.02</v>
      </c>
      <c r="M25" s="16"/>
      <c r="O25" s="13"/>
      <c r="P25" s="14"/>
    </row>
    <row r="26" spans="1:16" ht="15.6">
      <c r="A26" s="2" t="s">
        <v>31</v>
      </c>
      <c r="B26" s="13"/>
      <c r="C26" s="27"/>
      <c r="D26" s="27"/>
      <c r="E26" s="27"/>
      <c r="F26" s="27"/>
      <c r="G26" s="27"/>
      <c r="H26" s="27"/>
      <c r="I26" s="27"/>
      <c r="J26" s="27"/>
      <c r="K26" s="14"/>
      <c r="L26" s="15">
        <f>25/1000</f>
        <v>2.5000000000000001E-2</v>
      </c>
      <c r="M26" s="16"/>
      <c r="O26" s="13">
        <v>31</v>
      </c>
      <c r="P26" s="14"/>
    </row>
    <row r="27" spans="1:16" ht="15.6">
      <c r="A27" s="2" t="s">
        <v>32</v>
      </c>
      <c r="B27" s="13"/>
      <c r="C27" s="27"/>
      <c r="D27" s="27"/>
      <c r="E27" s="27"/>
      <c r="F27" s="27"/>
      <c r="G27" s="27"/>
      <c r="H27" s="27"/>
      <c r="I27" s="27"/>
      <c r="J27" s="27"/>
      <c r="K27" s="14"/>
      <c r="L27" s="15">
        <f>32/1000</f>
        <v>3.2000000000000001E-2</v>
      </c>
      <c r="M27" s="16"/>
      <c r="O27" s="13">
        <v>174</v>
      </c>
      <c r="P27" s="14"/>
    </row>
    <row r="28" spans="1:16" ht="15.6">
      <c r="A28" s="2" t="s">
        <v>33</v>
      </c>
      <c r="B28" s="13"/>
      <c r="C28" s="27"/>
      <c r="D28" s="27"/>
      <c r="E28" s="27"/>
      <c r="F28" s="27"/>
      <c r="G28" s="27"/>
      <c r="H28" s="27"/>
      <c r="I28" s="27"/>
      <c r="J28" s="27"/>
      <c r="K28" s="14"/>
      <c r="L28" s="15">
        <f>45/1000</f>
        <v>4.4999999999999998E-2</v>
      </c>
      <c r="M28" s="16"/>
      <c r="O28" s="13">
        <v>183.5</v>
      </c>
      <c r="P28" s="14"/>
    </row>
    <row r="29" spans="1:16" ht="15.6">
      <c r="A29" s="2" t="s">
        <v>44</v>
      </c>
      <c r="B29" s="13"/>
      <c r="C29" s="27"/>
      <c r="D29" s="27"/>
      <c r="E29" s="27"/>
      <c r="F29" s="27"/>
      <c r="G29" s="27"/>
      <c r="H29" s="27"/>
      <c r="I29" s="27"/>
      <c r="J29" s="27"/>
      <c r="K29" s="14"/>
      <c r="L29" s="15">
        <f>57/1000</f>
        <v>5.7000000000000002E-2</v>
      </c>
      <c r="M29" s="16"/>
      <c r="O29" s="13">
        <v>472.8</v>
      </c>
      <c r="P29" s="14"/>
    </row>
    <row r="30" spans="1:16" ht="15.6">
      <c r="A30" s="2" t="s">
        <v>45</v>
      </c>
      <c r="B30" s="13"/>
      <c r="C30" s="27"/>
      <c r="D30" s="27"/>
      <c r="E30" s="27"/>
      <c r="F30" s="27"/>
      <c r="G30" s="27"/>
      <c r="H30" s="27"/>
      <c r="I30" s="27"/>
      <c r="J30" s="27"/>
      <c r="K30" s="14"/>
      <c r="L30" s="15">
        <f>76/1000</f>
        <v>7.5999999999999998E-2</v>
      </c>
      <c r="M30" s="16"/>
      <c r="O30" s="13">
        <v>175</v>
      </c>
      <c r="P30" s="14"/>
    </row>
    <row r="31" spans="1:16" ht="15.6">
      <c r="A31" s="2" t="s">
        <v>46</v>
      </c>
      <c r="B31" s="13"/>
      <c r="C31" s="27"/>
      <c r="D31" s="27"/>
      <c r="E31" s="27"/>
      <c r="F31" s="27"/>
      <c r="G31" s="27"/>
      <c r="H31" s="27"/>
      <c r="I31" s="27"/>
      <c r="J31" s="27"/>
      <c r="K31" s="14"/>
      <c r="L31" s="15">
        <f>89/1000</f>
        <v>8.8999999999999996E-2</v>
      </c>
      <c r="M31" s="16"/>
      <c r="O31" s="13">
        <v>185.5</v>
      </c>
      <c r="P31" s="14"/>
    </row>
    <row r="32" spans="1:16" ht="15.6">
      <c r="A32" s="2" t="s">
        <v>47</v>
      </c>
      <c r="B32" s="13"/>
      <c r="C32" s="27"/>
      <c r="D32" s="27"/>
      <c r="E32" s="27"/>
      <c r="F32" s="27"/>
      <c r="G32" s="27"/>
      <c r="H32" s="27"/>
      <c r="I32" s="27"/>
      <c r="J32" s="27"/>
      <c r="K32" s="14"/>
      <c r="L32" s="15">
        <f>108/1000</f>
        <v>0.108</v>
      </c>
      <c r="M32" s="16"/>
      <c r="O32" s="13">
        <v>455.5</v>
      </c>
      <c r="P32" s="14"/>
    </row>
    <row r="33" spans="1:16" ht="15.6">
      <c r="A33" s="2" t="s">
        <v>48</v>
      </c>
      <c r="B33" s="13"/>
      <c r="C33" s="27"/>
      <c r="D33" s="27"/>
      <c r="E33" s="27"/>
      <c r="F33" s="27"/>
      <c r="G33" s="27"/>
      <c r="H33" s="27"/>
      <c r="I33" s="27"/>
      <c r="J33" s="27"/>
      <c r="K33" s="14"/>
      <c r="L33" s="15">
        <f>125/1000</f>
        <v>0.125</v>
      </c>
      <c r="M33" s="16"/>
      <c r="O33" s="13">
        <v>66</v>
      </c>
      <c r="P33" s="14"/>
    </row>
    <row r="34" spans="1:16" ht="15.6">
      <c r="A34" s="2" t="s">
        <v>49</v>
      </c>
      <c r="B34" s="13"/>
      <c r="C34" s="27"/>
      <c r="D34" s="27"/>
      <c r="E34" s="27"/>
      <c r="F34" s="27"/>
      <c r="G34" s="27"/>
      <c r="H34" s="27"/>
      <c r="I34" s="27"/>
      <c r="J34" s="27"/>
      <c r="K34" s="14"/>
      <c r="L34" s="15">
        <f>159/1000</f>
        <v>0.159</v>
      </c>
      <c r="M34" s="16"/>
      <c r="O34" s="13">
        <v>258</v>
      </c>
      <c r="P34" s="14"/>
    </row>
    <row r="35" spans="1:16" ht="15.6">
      <c r="A35" s="2" t="s">
        <v>50</v>
      </c>
      <c r="B35" s="13"/>
      <c r="C35" s="27"/>
      <c r="D35" s="27"/>
      <c r="E35" s="27"/>
      <c r="F35" s="27"/>
      <c r="G35" s="27"/>
      <c r="H35" s="27"/>
      <c r="I35" s="27"/>
      <c r="J35" s="27"/>
      <c r="K35" s="14"/>
      <c r="L35" s="15">
        <f>219/1000</f>
        <v>0.219</v>
      </c>
      <c r="M35" s="16"/>
      <c r="O35" s="13">
        <v>291</v>
      </c>
      <c r="P35" s="14"/>
    </row>
    <row r="36" spans="1:16" ht="15.6">
      <c r="A36" s="2" t="s">
        <v>51</v>
      </c>
      <c r="B36" s="13"/>
      <c r="C36" s="27"/>
      <c r="D36" s="27"/>
      <c r="E36" s="27"/>
      <c r="F36" s="27"/>
      <c r="G36" s="27"/>
      <c r="H36" s="27"/>
      <c r="I36" s="27"/>
      <c r="J36" s="27"/>
      <c r="K36" s="14"/>
      <c r="L36" s="15">
        <f>273/1000</f>
        <v>0.27300000000000002</v>
      </c>
      <c r="M36" s="16"/>
      <c r="O36" s="13">
        <v>49</v>
      </c>
      <c r="P36" s="14"/>
    </row>
    <row r="37" spans="1:16" ht="15.6">
      <c r="A37" s="2" t="s">
        <v>52</v>
      </c>
      <c r="B37" s="13"/>
      <c r="C37" s="27"/>
      <c r="D37" s="27"/>
      <c r="E37" s="27"/>
      <c r="F37" s="27"/>
      <c r="G37" s="27"/>
      <c r="H37" s="27"/>
      <c r="I37" s="27"/>
      <c r="J37" s="27"/>
      <c r="K37" s="14"/>
      <c r="L37" s="15">
        <f>325/1000</f>
        <v>0.32500000000000001</v>
      </c>
      <c r="M37" s="16"/>
      <c r="O37" s="13"/>
      <c r="P37" s="14"/>
    </row>
    <row r="38" spans="1:16" ht="15.6">
      <c r="A38" s="2" t="s">
        <v>53</v>
      </c>
      <c r="B38" s="13"/>
      <c r="C38" s="27"/>
      <c r="D38" s="27"/>
      <c r="E38" s="27"/>
      <c r="F38" s="27"/>
      <c r="G38" s="27"/>
      <c r="H38" s="27"/>
      <c r="I38" s="27"/>
      <c r="J38" s="27"/>
      <c r="K38" s="14"/>
      <c r="L38" s="15">
        <f>426/1000</f>
        <v>0.42599999999999999</v>
      </c>
      <c r="M38" s="16"/>
      <c r="O38" s="13"/>
      <c r="P38" s="14"/>
    </row>
  </sheetData>
  <mergeCells count="82">
    <mergeCell ref="B11:N11"/>
    <mergeCell ref="O11:P11"/>
    <mergeCell ref="B3:N3"/>
    <mergeCell ref="A5:P5"/>
    <mergeCell ref="B6:N6"/>
    <mergeCell ref="O6:P6"/>
    <mergeCell ref="B7:N7"/>
    <mergeCell ref="O7:P7"/>
    <mergeCell ref="B8:N8"/>
    <mergeCell ref="O8:P8"/>
    <mergeCell ref="B9:N9"/>
    <mergeCell ref="O9:P9"/>
    <mergeCell ref="A10:P10"/>
    <mergeCell ref="B12:N12"/>
    <mergeCell ref="O12:P12"/>
    <mergeCell ref="B13:N13"/>
    <mergeCell ref="O13:P13"/>
    <mergeCell ref="B14:N14"/>
    <mergeCell ref="O14:P14"/>
    <mergeCell ref="B15:N15"/>
    <mergeCell ref="O15:P15"/>
    <mergeCell ref="B16:N16"/>
    <mergeCell ref="O16:P16"/>
    <mergeCell ref="B17:N17"/>
    <mergeCell ref="O17:P17"/>
    <mergeCell ref="B18:N18"/>
    <mergeCell ref="O18:P18"/>
    <mergeCell ref="B19:N19"/>
    <mergeCell ref="O19:P19"/>
    <mergeCell ref="B20:N20"/>
    <mergeCell ref="O20:P20"/>
    <mergeCell ref="B21:N21"/>
    <mergeCell ref="O21:P21"/>
    <mergeCell ref="A22:P22"/>
    <mergeCell ref="B23:K23"/>
    <mergeCell ref="L23:M23"/>
    <mergeCell ref="O23:P23"/>
    <mergeCell ref="B24:K24"/>
    <mergeCell ref="L24:M24"/>
    <mergeCell ref="O24:P24"/>
    <mergeCell ref="B25:K25"/>
    <mergeCell ref="L25:M25"/>
    <mergeCell ref="O25:P25"/>
    <mergeCell ref="B26:K26"/>
    <mergeCell ref="L26:M26"/>
    <mergeCell ref="O26:P26"/>
    <mergeCell ref="B27:K27"/>
    <mergeCell ref="L27:M27"/>
    <mergeCell ref="O27:P27"/>
    <mergeCell ref="B28:K28"/>
    <mergeCell ref="L28:M28"/>
    <mergeCell ref="O28:P28"/>
    <mergeCell ref="B29:K29"/>
    <mergeCell ref="L29:M29"/>
    <mergeCell ref="O29:P29"/>
    <mergeCell ref="B30:K30"/>
    <mergeCell ref="L30:M30"/>
    <mergeCell ref="O30:P30"/>
    <mergeCell ref="B31:K31"/>
    <mergeCell ref="L31:M31"/>
    <mergeCell ref="O31:P31"/>
    <mergeCell ref="B32:K32"/>
    <mergeCell ref="L32:M32"/>
    <mergeCell ref="O32:P32"/>
    <mergeCell ref="B33:K33"/>
    <mergeCell ref="L33:M33"/>
    <mergeCell ref="O33:P33"/>
    <mergeCell ref="B34:K34"/>
    <mergeCell ref="L34:M34"/>
    <mergeCell ref="O34:P34"/>
    <mergeCell ref="B35:K35"/>
    <mergeCell ref="L35:M35"/>
    <mergeCell ref="O35:P35"/>
    <mergeCell ref="B38:K38"/>
    <mergeCell ref="L38:M38"/>
    <mergeCell ref="O38:P38"/>
    <mergeCell ref="B36:K36"/>
    <mergeCell ref="L36:M36"/>
    <mergeCell ref="O36:P36"/>
    <mergeCell ref="B37:K37"/>
    <mergeCell ref="L37:M37"/>
    <mergeCell ref="O37:P37"/>
  </mergeCells>
  <pageMargins left="0.7" right="0.7" top="0.75" bottom="0.75" header="0.3" footer="0.3"/>
  <pageSetup paperSize="9" scale="9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2:P38"/>
  <sheetViews>
    <sheetView topLeftCell="B22" workbookViewId="0">
      <selection activeCell="D40" sqref="D40:J40"/>
    </sheetView>
  </sheetViews>
  <sheetFormatPr defaultRowHeight="14.4"/>
  <cols>
    <col min="11" max="11" width="7.21875" customWidth="1"/>
    <col min="13" max="13" width="11.44140625" customWidth="1"/>
    <col min="14" max="14" width="0.109375" customWidth="1"/>
    <col min="16" max="16" width="7" customWidth="1"/>
  </cols>
  <sheetData>
    <row r="2" spans="1:16" ht="15.6">
      <c r="O2" s="1"/>
      <c r="P2" s="1"/>
    </row>
    <row r="3" spans="1:16" ht="28.8" customHeight="1">
      <c r="B3" s="9" t="s">
        <v>89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5" spans="1:16" ht="15.6">
      <c r="A5" s="6" t="s">
        <v>36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8"/>
    </row>
    <row r="6" spans="1:16" ht="34.200000000000003" customHeight="1">
      <c r="A6" s="2" t="s">
        <v>1</v>
      </c>
      <c r="B6" s="10" t="s">
        <v>2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2"/>
      <c r="O6" s="13">
        <v>0</v>
      </c>
      <c r="P6" s="14"/>
    </row>
    <row r="7" spans="1:16" ht="13.2" customHeight="1">
      <c r="A7" s="2" t="s">
        <v>3</v>
      </c>
      <c r="B7" s="10" t="s">
        <v>4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2"/>
      <c r="O7" s="23">
        <f>2341.3/1000</f>
        <v>2.3413000000000004</v>
      </c>
      <c r="P7" s="24"/>
    </row>
    <row r="8" spans="1:16" ht="29.4" customHeight="1">
      <c r="A8" s="2" t="s">
        <v>5</v>
      </c>
      <c r="B8" s="10" t="s">
        <v>6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2"/>
      <c r="O8" s="13">
        <v>0</v>
      </c>
      <c r="P8" s="14"/>
    </row>
    <row r="9" spans="1:16" ht="15.6">
      <c r="A9" s="2" t="s">
        <v>7</v>
      </c>
      <c r="B9" s="10" t="s">
        <v>8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2"/>
      <c r="O9" s="13">
        <v>5.16</v>
      </c>
      <c r="P9" s="14"/>
    </row>
    <row r="10" spans="1:16" ht="15.6">
      <c r="A10" s="6" t="s">
        <v>35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8"/>
    </row>
    <row r="11" spans="1:16" ht="31.2" customHeight="1">
      <c r="A11" s="2" t="s">
        <v>9</v>
      </c>
      <c r="B11" s="10" t="s">
        <v>10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2"/>
      <c r="O11" s="30"/>
      <c r="P11" s="31"/>
    </row>
    <row r="12" spans="1:16" ht="15.6">
      <c r="A12" s="2" t="s">
        <v>11</v>
      </c>
      <c r="B12" s="10" t="s">
        <v>12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2"/>
      <c r="O12" s="19">
        <f>O18+O17+O16</f>
        <v>2766.3059960000001</v>
      </c>
      <c r="P12" s="20"/>
    </row>
    <row r="13" spans="1:16" ht="15.6">
      <c r="A13" s="2" t="s">
        <v>13</v>
      </c>
      <c r="B13" s="10" t="s">
        <v>14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2"/>
      <c r="O13" s="25"/>
      <c r="P13" s="26"/>
    </row>
    <row r="14" spans="1:16" ht="15.6">
      <c r="A14" s="2" t="s">
        <v>15</v>
      </c>
      <c r="B14" s="10" t="s">
        <v>16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2"/>
      <c r="O14" s="17"/>
      <c r="P14" s="18"/>
    </row>
    <row r="15" spans="1:16" ht="15.6">
      <c r="A15" s="2" t="s">
        <v>17</v>
      </c>
      <c r="B15" s="10" t="s">
        <v>18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2"/>
      <c r="O15" s="17"/>
      <c r="P15" s="18"/>
    </row>
    <row r="16" spans="1:16" ht="15.6">
      <c r="A16" s="2" t="s">
        <v>19</v>
      </c>
      <c r="B16" s="10" t="s">
        <v>0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2"/>
      <c r="O16" s="19">
        <v>0</v>
      </c>
      <c r="P16" s="20"/>
    </row>
    <row r="17" spans="1:16" ht="15.6">
      <c r="A17" s="2" t="s">
        <v>22</v>
      </c>
      <c r="B17" s="10" t="s">
        <v>21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2"/>
      <c r="O17" s="19">
        <f>'[2]Кот 10  2019 (ЭнергоАлтай) (2)'!$BY$38+'[2]Кот 10  2019 (ЭнергоАлтай) (2)'!$CD$37</f>
        <v>364.54000000000008</v>
      </c>
      <c r="P17" s="20"/>
    </row>
    <row r="18" spans="1:16" ht="15.6">
      <c r="A18" s="2" t="s">
        <v>20</v>
      </c>
      <c r="B18" s="10" t="s">
        <v>23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2"/>
      <c r="O18" s="19">
        <f>O19+O20+O21</f>
        <v>2401.7659960000001</v>
      </c>
      <c r="P18" s="20"/>
    </row>
    <row r="19" spans="1:16" ht="15.6">
      <c r="A19" s="2"/>
      <c r="B19" s="10" t="s">
        <v>24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2"/>
      <c r="O19" s="17">
        <v>1141.3430000000001</v>
      </c>
      <c r="P19" s="18"/>
    </row>
    <row r="20" spans="1:16" ht="15.6">
      <c r="A20" s="2"/>
      <c r="B20" s="10" t="s">
        <v>25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2"/>
      <c r="O20" s="17">
        <v>1239.9649999999999</v>
      </c>
      <c r="P20" s="18"/>
    </row>
    <row r="21" spans="1:16" ht="15.6">
      <c r="A21" s="2"/>
      <c r="B21" s="10" t="s">
        <v>26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2"/>
      <c r="O21" s="19">
        <v>20.457996000000001</v>
      </c>
      <c r="P21" s="20"/>
    </row>
    <row r="22" spans="1:16" ht="15.6">
      <c r="A22" s="6" t="s">
        <v>37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8"/>
    </row>
    <row r="23" spans="1:16" ht="30.6" customHeight="1">
      <c r="A23" s="2"/>
      <c r="B23" s="13" t="s">
        <v>34</v>
      </c>
      <c r="C23" s="27"/>
      <c r="D23" s="27"/>
      <c r="E23" s="27"/>
      <c r="F23" s="27"/>
      <c r="G23" s="27"/>
      <c r="H23" s="27"/>
      <c r="I23" s="27"/>
      <c r="J23" s="27"/>
      <c r="K23" s="14"/>
      <c r="L23" s="15" t="s">
        <v>28</v>
      </c>
      <c r="M23" s="16"/>
      <c r="O23" s="13" t="s">
        <v>27</v>
      </c>
      <c r="P23" s="14"/>
    </row>
    <row r="24" spans="1:16" ht="15.6">
      <c r="A24" s="2" t="s">
        <v>29</v>
      </c>
      <c r="B24" s="13"/>
      <c r="C24" s="27"/>
      <c r="D24" s="27"/>
      <c r="E24" s="27"/>
      <c r="F24" s="27"/>
      <c r="G24" s="27"/>
      <c r="H24" s="27"/>
      <c r="I24" s="27"/>
      <c r="J24" s="27"/>
      <c r="K24" s="14"/>
      <c r="L24" s="15">
        <f>15/1000</f>
        <v>1.4999999999999999E-2</v>
      </c>
      <c r="M24" s="16"/>
      <c r="O24" s="13"/>
      <c r="P24" s="14"/>
    </row>
    <row r="25" spans="1:16" ht="15.6">
      <c r="A25" s="2" t="s">
        <v>30</v>
      </c>
      <c r="B25" s="13"/>
      <c r="C25" s="27"/>
      <c r="D25" s="27"/>
      <c r="E25" s="27"/>
      <c r="F25" s="27"/>
      <c r="G25" s="27"/>
      <c r="H25" s="27"/>
      <c r="I25" s="27"/>
      <c r="J25" s="27"/>
      <c r="K25" s="14"/>
      <c r="L25" s="15">
        <f>20/1000</f>
        <v>0.02</v>
      </c>
      <c r="M25" s="16"/>
      <c r="O25" s="13"/>
      <c r="P25" s="14"/>
    </row>
    <row r="26" spans="1:16" ht="15.6">
      <c r="A26" s="2" t="s">
        <v>31</v>
      </c>
      <c r="B26" s="13"/>
      <c r="C26" s="27"/>
      <c r="D26" s="27"/>
      <c r="E26" s="27"/>
      <c r="F26" s="27"/>
      <c r="G26" s="27"/>
      <c r="H26" s="27"/>
      <c r="I26" s="27"/>
      <c r="J26" s="27"/>
      <c r="K26" s="14"/>
      <c r="L26" s="15">
        <f>25/1000</f>
        <v>2.5000000000000001E-2</v>
      </c>
      <c r="M26" s="16"/>
      <c r="O26" s="13">
        <v>31</v>
      </c>
      <c r="P26" s="14"/>
    </row>
    <row r="27" spans="1:16" ht="15.6">
      <c r="A27" s="2" t="s">
        <v>32</v>
      </c>
      <c r="B27" s="13"/>
      <c r="C27" s="27"/>
      <c r="D27" s="27"/>
      <c r="E27" s="27"/>
      <c r="F27" s="27"/>
      <c r="G27" s="27"/>
      <c r="H27" s="27"/>
      <c r="I27" s="27"/>
      <c r="J27" s="27"/>
      <c r="K27" s="14"/>
      <c r="L27" s="15">
        <f>32/1000</f>
        <v>3.2000000000000001E-2</v>
      </c>
      <c r="M27" s="16"/>
      <c r="O27" s="13">
        <v>174</v>
      </c>
      <c r="P27" s="14"/>
    </row>
    <row r="28" spans="1:16" ht="15.6">
      <c r="A28" s="2" t="s">
        <v>33</v>
      </c>
      <c r="B28" s="13"/>
      <c r="C28" s="27"/>
      <c r="D28" s="27"/>
      <c r="E28" s="27"/>
      <c r="F28" s="27"/>
      <c r="G28" s="27"/>
      <c r="H28" s="27"/>
      <c r="I28" s="27"/>
      <c r="J28" s="27"/>
      <c r="K28" s="14"/>
      <c r="L28" s="15">
        <f>45/1000</f>
        <v>4.4999999999999998E-2</v>
      </c>
      <c r="M28" s="16"/>
      <c r="O28" s="13">
        <v>183.5</v>
      </c>
      <c r="P28" s="14"/>
    </row>
    <row r="29" spans="1:16" ht="15.6">
      <c r="A29" s="2" t="s">
        <v>44</v>
      </c>
      <c r="B29" s="13"/>
      <c r="C29" s="27"/>
      <c r="D29" s="27"/>
      <c r="E29" s="27"/>
      <c r="F29" s="27"/>
      <c r="G29" s="27"/>
      <c r="H29" s="27"/>
      <c r="I29" s="27"/>
      <c r="J29" s="27"/>
      <c r="K29" s="14"/>
      <c r="L29" s="15">
        <f>57/1000</f>
        <v>5.7000000000000002E-2</v>
      </c>
      <c r="M29" s="16"/>
      <c r="O29" s="13">
        <v>472.8</v>
      </c>
      <c r="P29" s="14"/>
    </row>
    <row r="30" spans="1:16" ht="15.6">
      <c r="A30" s="2" t="s">
        <v>45</v>
      </c>
      <c r="B30" s="13"/>
      <c r="C30" s="27"/>
      <c r="D30" s="27"/>
      <c r="E30" s="27"/>
      <c r="F30" s="27"/>
      <c r="G30" s="27"/>
      <c r="H30" s="27"/>
      <c r="I30" s="27"/>
      <c r="J30" s="27"/>
      <c r="K30" s="14"/>
      <c r="L30" s="15">
        <f>76/1000</f>
        <v>7.5999999999999998E-2</v>
      </c>
      <c r="M30" s="16"/>
      <c r="O30" s="13">
        <v>175</v>
      </c>
      <c r="P30" s="14"/>
    </row>
    <row r="31" spans="1:16" ht="15.6">
      <c r="A31" s="2" t="s">
        <v>46</v>
      </c>
      <c r="B31" s="13"/>
      <c r="C31" s="27"/>
      <c r="D31" s="27"/>
      <c r="E31" s="27"/>
      <c r="F31" s="27"/>
      <c r="G31" s="27"/>
      <c r="H31" s="27"/>
      <c r="I31" s="27"/>
      <c r="J31" s="27"/>
      <c r="K31" s="14"/>
      <c r="L31" s="15">
        <f>89/1000</f>
        <v>8.8999999999999996E-2</v>
      </c>
      <c r="M31" s="16"/>
      <c r="O31" s="13">
        <v>185.5</v>
      </c>
      <c r="P31" s="14"/>
    </row>
    <row r="32" spans="1:16" ht="15.6">
      <c r="A32" s="2" t="s">
        <v>47</v>
      </c>
      <c r="B32" s="13"/>
      <c r="C32" s="27"/>
      <c r="D32" s="27"/>
      <c r="E32" s="27"/>
      <c r="F32" s="27"/>
      <c r="G32" s="27"/>
      <c r="H32" s="27"/>
      <c r="I32" s="27"/>
      <c r="J32" s="27"/>
      <c r="K32" s="14"/>
      <c r="L32" s="15">
        <f>108/1000</f>
        <v>0.108</v>
      </c>
      <c r="M32" s="16"/>
      <c r="O32" s="13">
        <v>455.5</v>
      </c>
      <c r="P32" s="14"/>
    </row>
    <row r="33" spans="1:16" ht="15.6">
      <c r="A33" s="2" t="s">
        <v>48</v>
      </c>
      <c r="B33" s="13"/>
      <c r="C33" s="27"/>
      <c r="D33" s="27"/>
      <c r="E33" s="27"/>
      <c r="F33" s="27"/>
      <c r="G33" s="27"/>
      <c r="H33" s="27"/>
      <c r="I33" s="27"/>
      <c r="J33" s="27"/>
      <c r="K33" s="14"/>
      <c r="L33" s="15">
        <f>125/1000</f>
        <v>0.125</v>
      </c>
      <c r="M33" s="16"/>
      <c r="O33" s="13">
        <v>66</v>
      </c>
      <c r="P33" s="14"/>
    </row>
    <row r="34" spans="1:16" ht="15.6">
      <c r="A34" s="2" t="s">
        <v>49</v>
      </c>
      <c r="B34" s="13"/>
      <c r="C34" s="27"/>
      <c r="D34" s="27"/>
      <c r="E34" s="27"/>
      <c r="F34" s="27"/>
      <c r="G34" s="27"/>
      <c r="H34" s="27"/>
      <c r="I34" s="27"/>
      <c r="J34" s="27"/>
      <c r="K34" s="14"/>
      <c r="L34" s="15">
        <f>159/1000</f>
        <v>0.159</v>
      </c>
      <c r="M34" s="16"/>
      <c r="O34" s="13">
        <v>258</v>
      </c>
      <c r="P34" s="14"/>
    </row>
    <row r="35" spans="1:16" ht="15.6">
      <c r="A35" s="2" t="s">
        <v>50</v>
      </c>
      <c r="B35" s="13"/>
      <c r="C35" s="27"/>
      <c r="D35" s="27"/>
      <c r="E35" s="27"/>
      <c r="F35" s="27"/>
      <c r="G35" s="27"/>
      <c r="H35" s="27"/>
      <c r="I35" s="27"/>
      <c r="J35" s="27"/>
      <c r="K35" s="14"/>
      <c r="L35" s="15">
        <f>219/1000</f>
        <v>0.219</v>
      </c>
      <c r="M35" s="16"/>
      <c r="O35" s="13">
        <v>291</v>
      </c>
      <c r="P35" s="14"/>
    </row>
    <row r="36" spans="1:16" ht="15.6">
      <c r="A36" s="2" t="s">
        <v>51</v>
      </c>
      <c r="B36" s="13"/>
      <c r="C36" s="27"/>
      <c r="D36" s="27"/>
      <c r="E36" s="27"/>
      <c r="F36" s="27"/>
      <c r="G36" s="27"/>
      <c r="H36" s="27"/>
      <c r="I36" s="27"/>
      <c r="J36" s="27"/>
      <c r="K36" s="14"/>
      <c r="L36" s="15">
        <f>273/1000</f>
        <v>0.27300000000000002</v>
      </c>
      <c r="M36" s="16"/>
      <c r="O36" s="13">
        <v>49</v>
      </c>
      <c r="P36" s="14"/>
    </row>
    <row r="37" spans="1:16" ht="15.6">
      <c r="A37" s="2" t="s">
        <v>52</v>
      </c>
      <c r="B37" s="13"/>
      <c r="C37" s="27"/>
      <c r="D37" s="27"/>
      <c r="E37" s="27"/>
      <c r="F37" s="27"/>
      <c r="G37" s="27"/>
      <c r="H37" s="27"/>
      <c r="I37" s="27"/>
      <c r="J37" s="27"/>
      <c r="K37" s="14"/>
      <c r="L37" s="15">
        <f>325/1000</f>
        <v>0.32500000000000001</v>
      </c>
      <c r="M37" s="16"/>
      <c r="O37" s="13"/>
      <c r="P37" s="14"/>
    </row>
    <row r="38" spans="1:16" ht="15.6">
      <c r="A38" s="2" t="s">
        <v>53</v>
      </c>
      <c r="B38" s="13"/>
      <c r="C38" s="27"/>
      <c r="D38" s="27"/>
      <c r="E38" s="27"/>
      <c r="F38" s="27"/>
      <c r="G38" s="27"/>
      <c r="H38" s="27"/>
      <c r="I38" s="27"/>
      <c r="J38" s="27"/>
      <c r="K38" s="14"/>
      <c r="L38" s="15">
        <f>426/1000</f>
        <v>0.42599999999999999</v>
      </c>
      <c r="M38" s="16"/>
      <c r="O38" s="13"/>
      <c r="P38" s="14"/>
    </row>
  </sheetData>
  <mergeCells count="82">
    <mergeCell ref="B38:K38"/>
    <mergeCell ref="L38:M38"/>
    <mergeCell ref="O38:P38"/>
    <mergeCell ref="B36:K36"/>
    <mergeCell ref="L36:M36"/>
    <mergeCell ref="O36:P36"/>
    <mergeCell ref="B37:K37"/>
    <mergeCell ref="L37:M37"/>
    <mergeCell ref="O37:P37"/>
    <mergeCell ref="B34:K34"/>
    <mergeCell ref="L34:M34"/>
    <mergeCell ref="O34:P34"/>
    <mergeCell ref="B35:K35"/>
    <mergeCell ref="L35:M35"/>
    <mergeCell ref="O35:P35"/>
    <mergeCell ref="B32:K32"/>
    <mergeCell ref="L32:M32"/>
    <mergeCell ref="O32:P32"/>
    <mergeCell ref="B33:K33"/>
    <mergeCell ref="L33:M33"/>
    <mergeCell ref="O33:P33"/>
    <mergeCell ref="B30:K30"/>
    <mergeCell ref="L30:M30"/>
    <mergeCell ref="O30:P30"/>
    <mergeCell ref="B31:K31"/>
    <mergeCell ref="L31:M31"/>
    <mergeCell ref="O31:P31"/>
    <mergeCell ref="B28:K28"/>
    <mergeCell ref="L28:M28"/>
    <mergeCell ref="O28:P28"/>
    <mergeCell ref="B29:K29"/>
    <mergeCell ref="L29:M29"/>
    <mergeCell ref="O29:P29"/>
    <mergeCell ref="B26:K26"/>
    <mergeCell ref="L26:M26"/>
    <mergeCell ref="O26:P26"/>
    <mergeCell ref="B27:K27"/>
    <mergeCell ref="L27:M27"/>
    <mergeCell ref="O27:P27"/>
    <mergeCell ref="B24:K24"/>
    <mergeCell ref="L24:M24"/>
    <mergeCell ref="O24:P24"/>
    <mergeCell ref="B25:K25"/>
    <mergeCell ref="L25:M25"/>
    <mergeCell ref="O25:P25"/>
    <mergeCell ref="B21:N21"/>
    <mergeCell ref="O21:P21"/>
    <mergeCell ref="A22:P22"/>
    <mergeCell ref="B23:K23"/>
    <mergeCell ref="L23:M23"/>
    <mergeCell ref="O23:P23"/>
    <mergeCell ref="B18:N18"/>
    <mergeCell ref="O18:P18"/>
    <mergeCell ref="B19:N19"/>
    <mergeCell ref="O19:P19"/>
    <mergeCell ref="B20:N20"/>
    <mergeCell ref="O20:P20"/>
    <mergeCell ref="B15:N15"/>
    <mergeCell ref="O15:P15"/>
    <mergeCell ref="B16:N16"/>
    <mergeCell ref="O16:P16"/>
    <mergeCell ref="B17:N17"/>
    <mergeCell ref="O17:P17"/>
    <mergeCell ref="B12:N12"/>
    <mergeCell ref="O12:P12"/>
    <mergeCell ref="B13:N13"/>
    <mergeCell ref="O13:P13"/>
    <mergeCell ref="B14:N14"/>
    <mergeCell ref="O14:P14"/>
    <mergeCell ref="B11:N11"/>
    <mergeCell ref="O11:P11"/>
    <mergeCell ref="B3:N3"/>
    <mergeCell ref="A5:P5"/>
    <mergeCell ref="B6:N6"/>
    <mergeCell ref="O6:P6"/>
    <mergeCell ref="B7:N7"/>
    <mergeCell ref="O7:P7"/>
    <mergeCell ref="B8:N8"/>
    <mergeCell ref="O8:P8"/>
    <mergeCell ref="B9:N9"/>
    <mergeCell ref="O9:P9"/>
    <mergeCell ref="A10:P10"/>
  </mergeCells>
  <pageMargins left="0.7" right="0.7" top="0.75" bottom="0.75" header="0.3" footer="0.3"/>
  <pageSetup paperSize="9" scale="9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2:P38"/>
  <sheetViews>
    <sheetView topLeftCell="A25" workbookViewId="0">
      <selection activeCell="D40" sqref="D40:J40"/>
    </sheetView>
  </sheetViews>
  <sheetFormatPr defaultRowHeight="14.4"/>
  <cols>
    <col min="11" max="11" width="7.21875" customWidth="1"/>
    <col min="13" max="13" width="11.44140625" customWidth="1"/>
    <col min="14" max="14" width="0.109375" customWidth="1"/>
    <col min="16" max="16" width="7" customWidth="1"/>
  </cols>
  <sheetData>
    <row r="2" spans="1:16" ht="15.6">
      <c r="O2" s="1"/>
      <c r="P2" s="1"/>
    </row>
    <row r="3" spans="1:16" ht="28.8" customHeight="1">
      <c r="B3" s="9" t="s">
        <v>63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5" spans="1:16" ht="15.6">
      <c r="A5" s="6" t="s">
        <v>36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8"/>
    </row>
    <row r="6" spans="1:16" ht="34.200000000000003" customHeight="1">
      <c r="A6" s="2" t="s">
        <v>1</v>
      </c>
      <c r="B6" s="10" t="s">
        <v>2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2"/>
      <c r="O6" s="13">
        <v>0</v>
      </c>
      <c r="P6" s="14"/>
    </row>
    <row r="7" spans="1:16" ht="13.2" customHeight="1">
      <c r="A7" s="2" t="s">
        <v>3</v>
      </c>
      <c r="B7" s="10" t="s">
        <v>4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2"/>
      <c r="O7" s="23">
        <f>2811.5/1000</f>
        <v>2.8115000000000001</v>
      </c>
      <c r="P7" s="24"/>
    </row>
    <row r="8" spans="1:16" ht="29.4" customHeight="1">
      <c r="A8" s="2" t="s">
        <v>5</v>
      </c>
      <c r="B8" s="10" t="s">
        <v>6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2"/>
      <c r="O8" s="13">
        <v>0</v>
      </c>
      <c r="P8" s="14"/>
    </row>
    <row r="9" spans="1:16" ht="15.6">
      <c r="A9" s="2" t="s">
        <v>7</v>
      </c>
      <c r="B9" s="10" t="s">
        <v>8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2"/>
      <c r="O9" s="13">
        <v>3.3540000000000001</v>
      </c>
      <c r="P9" s="14"/>
    </row>
    <row r="10" spans="1:16" ht="15.6">
      <c r="A10" s="6" t="s">
        <v>35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8"/>
    </row>
    <row r="11" spans="1:16" ht="31.2" customHeight="1">
      <c r="A11" s="2" t="s">
        <v>9</v>
      </c>
      <c r="B11" s="10" t="s">
        <v>10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2"/>
      <c r="O11" s="21">
        <f>O13/O12*(O14/7000)</f>
        <v>180.05361293321181</v>
      </c>
      <c r="P11" s="22"/>
    </row>
    <row r="12" spans="1:16" ht="15.6">
      <c r="A12" s="2" t="s">
        <v>11</v>
      </c>
      <c r="B12" s="10" t="s">
        <v>12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2"/>
      <c r="O12" s="19">
        <f>O18+O17+O16</f>
        <v>3808.3031911647081</v>
      </c>
      <c r="P12" s="20"/>
    </row>
    <row r="13" spans="1:16" ht="15.6">
      <c r="A13" s="2" t="s">
        <v>13</v>
      </c>
      <c r="B13" s="10" t="s">
        <v>14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2"/>
      <c r="O13" s="25">
        <v>574081</v>
      </c>
      <c r="P13" s="26"/>
    </row>
    <row r="14" spans="1:16" ht="15.6">
      <c r="A14" s="2" t="s">
        <v>15</v>
      </c>
      <c r="B14" s="10" t="s">
        <v>16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2"/>
      <c r="O14" s="17">
        <v>8361</v>
      </c>
      <c r="P14" s="18"/>
    </row>
    <row r="15" spans="1:16" ht="15.6">
      <c r="A15" s="2" t="s">
        <v>17</v>
      </c>
      <c r="B15" s="10" t="s">
        <v>18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2"/>
      <c r="O15" s="17"/>
      <c r="P15" s="18"/>
    </row>
    <row r="16" spans="1:16" ht="15.6">
      <c r="A16" s="2" t="s">
        <v>19</v>
      </c>
      <c r="B16" s="10" t="s">
        <v>0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2"/>
      <c r="O16" s="19">
        <f>'[1]Котельные  газовые 2019г.'!$GC$59+'[1]Котельные  газовые 2019г (ДТ)'!$BW$59</f>
        <v>32.770958629526305</v>
      </c>
      <c r="P16" s="20"/>
    </row>
    <row r="17" spans="1:16" ht="15.6">
      <c r="A17" s="2" t="s">
        <v>22</v>
      </c>
      <c r="B17" s="10" t="s">
        <v>21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2"/>
      <c r="O17" s="19">
        <f>'[1]Котельные  газовые 2019г.'!$GB$59+'[1]Котельные  газовые 2019г (ДТ)'!$BV$59</f>
        <v>1032.5583575351814</v>
      </c>
      <c r="P17" s="20"/>
    </row>
    <row r="18" spans="1:16" ht="15.6">
      <c r="A18" s="2" t="s">
        <v>20</v>
      </c>
      <c r="B18" s="10" t="s">
        <v>23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2"/>
      <c r="O18" s="19">
        <f>O19+O20+O21</f>
        <v>2742.9738750000001</v>
      </c>
      <c r="P18" s="20"/>
    </row>
    <row r="19" spans="1:16" ht="15.6">
      <c r="A19" s="2"/>
      <c r="B19" s="10" t="s">
        <v>24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2"/>
      <c r="O19" s="17">
        <v>648.93399999999997</v>
      </c>
      <c r="P19" s="18"/>
    </row>
    <row r="20" spans="1:16" ht="15.6">
      <c r="A20" s="2"/>
      <c r="B20" s="10" t="s">
        <v>25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2"/>
      <c r="O20" s="17">
        <v>1644.423</v>
      </c>
      <c r="P20" s="18"/>
    </row>
    <row r="21" spans="1:16" ht="15.6">
      <c r="A21" s="2"/>
      <c r="B21" s="10" t="s">
        <v>26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2"/>
      <c r="O21" s="19">
        <v>449.61687499999999</v>
      </c>
      <c r="P21" s="20"/>
    </row>
    <row r="22" spans="1:16" ht="15.6">
      <c r="A22" s="6" t="s">
        <v>37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8"/>
    </row>
    <row r="23" spans="1:16" ht="30.6" customHeight="1">
      <c r="A23" s="2"/>
      <c r="B23" s="13" t="s">
        <v>34</v>
      </c>
      <c r="C23" s="27"/>
      <c r="D23" s="27"/>
      <c r="E23" s="27"/>
      <c r="F23" s="27"/>
      <c r="G23" s="27"/>
      <c r="H23" s="27"/>
      <c r="I23" s="27"/>
      <c r="J23" s="27"/>
      <c r="K23" s="14"/>
      <c r="L23" s="15" t="s">
        <v>28</v>
      </c>
      <c r="M23" s="16"/>
      <c r="O23" s="13" t="s">
        <v>27</v>
      </c>
      <c r="P23" s="14"/>
    </row>
    <row r="24" spans="1:16" ht="15.6">
      <c r="A24" s="2" t="s">
        <v>29</v>
      </c>
      <c r="B24" s="13"/>
      <c r="C24" s="27"/>
      <c r="D24" s="27"/>
      <c r="E24" s="27"/>
      <c r="F24" s="27"/>
      <c r="G24" s="27"/>
      <c r="H24" s="27"/>
      <c r="I24" s="27"/>
      <c r="J24" s="27"/>
      <c r="K24" s="14"/>
      <c r="L24" s="15">
        <f>15/1000</f>
        <v>1.4999999999999999E-2</v>
      </c>
      <c r="M24" s="16"/>
      <c r="O24" s="13"/>
      <c r="P24" s="14"/>
    </row>
    <row r="25" spans="1:16" ht="15.6">
      <c r="A25" s="2" t="s">
        <v>30</v>
      </c>
      <c r="B25" s="13"/>
      <c r="C25" s="27"/>
      <c r="D25" s="27"/>
      <c r="E25" s="27"/>
      <c r="F25" s="27"/>
      <c r="G25" s="27"/>
      <c r="H25" s="27"/>
      <c r="I25" s="27"/>
      <c r="J25" s="27"/>
      <c r="K25" s="14"/>
      <c r="L25" s="15">
        <f>20/1000</f>
        <v>0.02</v>
      </c>
      <c r="M25" s="16"/>
      <c r="O25" s="13"/>
      <c r="P25" s="14"/>
    </row>
    <row r="26" spans="1:16" ht="15.6">
      <c r="A26" s="2" t="s">
        <v>31</v>
      </c>
      <c r="B26" s="13"/>
      <c r="C26" s="27"/>
      <c r="D26" s="27"/>
      <c r="E26" s="27"/>
      <c r="F26" s="27"/>
      <c r="G26" s="27"/>
      <c r="H26" s="27"/>
      <c r="I26" s="27"/>
      <c r="J26" s="27"/>
      <c r="K26" s="14"/>
      <c r="L26" s="15">
        <f>25/1000</f>
        <v>2.5000000000000001E-2</v>
      </c>
      <c r="M26" s="16"/>
      <c r="O26" s="13">
        <v>21</v>
      </c>
      <c r="P26" s="14"/>
    </row>
    <row r="27" spans="1:16" ht="15.6">
      <c r="A27" s="2" t="s">
        <v>32</v>
      </c>
      <c r="B27" s="13"/>
      <c r="C27" s="27"/>
      <c r="D27" s="27"/>
      <c r="E27" s="27"/>
      <c r="F27" s="27"/>
      <c r="G27" s="27"/>
      <c r="H27" s="27"/>
      <c r="I27" s="27"/>
      <c r="J27" s="27"/>
      <c r="K27" s="14"/>
      <c r="L27" s="15">
        <f>32/1000</f>
        <v>3.2000000000000001E-2</v>
      </c>
      <c r="M27" s="16"/>
      <c r="O27" s="13">
        <v>154</v>
      </c>
      <c r="P27" s="14"/>
    </row>
    <row r="28" spans="1:16" ht="15.6">
      <c r="A28" s="2" t="s">
        <v>33</v>
      </c>
      <c r="B28" s="13"/>
      <c r="C28" s="27"/>
      <c r="D28" s="27"/>
      <c r="E28" s="27"/>
      <c r="F28" s="27"/>
      <c r="G28" s="27"/>
      <c r="H28" s="27"/>
      <c r="I28" s="27"/>
      <c r="J28" s="27"/>
      <c r="K28" s="14"/>
      <c r="L28" s="15">
        <f>45/1000</f>
        <v>4.4999999999999998E-2</v>
      </c>
      <c r="M28" s="16"/>
      <c r="O28" s="13">
        <v>145</v>
      </c>
      <c r="P28" s="14"/>
    </row>
    <row r="29" spans="1:16" ht="15.6">
      <c r="A29" s="2" t="s">
        <v>44</v>
      </c>
      <c r="B29" s="13"/>
      <c r="C29" s="27"/>
      <c r="D29" s="27"/>
      <c r="E29" s="27"/>
      <c r="F29" s="27"/>
      <c r="G29" s="27"/>
      <c r="H29" s="27"/>
      <c r="I29" s="27"/>
      <c r="J29" s="27"/>
      <c r="K29" s="14"/>
      <c r="L29" s="15">
        <f>57/1000</f>
        <v>5.7000000000000002E-2</v>
      </c>
      <c r="M29" s="16"/>
      <c r="O29" s="13">
        <v>603</v>
      </c>
      <c r="P29" s="14"/>
    </row>
    <row r="30" spans="1:16" ht="15.6">
      <c r="A30" s="2" t="s">
        <v>45</v>
      </c>
      <c r="B30" s="13"/>
      <c r="C30" s="27"/>
      <c r="D30" s="27"/>
      <c r="E30" s="27"/>
      <c r="F30" s="27"/>
      <c r="G30" s="27"/>
      <c r="H30" s="27"/>
      <c r="I30" s="27"/>
      <c r="J30" s="27"/>
      <c r="K30" s="14"/>
      <c r="L30" s="15">
        <f>76/1000</f>
        <v>7.5999999999999998E-2</v>
      </c>
      <c r="M30" s="16"/>
      <c r="O30" s="13">
        <v>542</v>
      </c>
      <c r="P30" s="14"/>
    </row>
    <row r="31" spans="1:16" ht="15.6">
      <c r="A31" s="2" t="s">
        <v>46</v>
      </c>
      <c r="B31" s="13"/>
      <c r="C31" s="27"/>
      <c r="D31" s="27"/>
      <c r="E31" s="27"/>
      <c r="F31" s="27"/>
      <c r="G31" s="27"/>
      <c r="H31" s="27"/>
      <c r="I31" s="27"/>
      <c r="J31" s="27"/>
      <c r="K31" s="14"/>
      <c r="L31" s="15">
        <f>89/1000</f>
        <v>8.8999999999999996E-2</v>
      </c>
      <c r="M31" s="16"/>
      <c r="O31" s="13">
        <v>494</v>
      </c>
      <c r="P31" s="14"/>
    </row>
    <row r="32" spans="1:16" ht="15.6">
      <c r="A32" s="2" t="s">
        <v>47</v>
      </c>
      <c r="B32" s="13"/>
      <c r="C32" s="27"/>
      <c r="D32" s="27"/>
      <c r="E32" s="27"/>
      <c r="F32" s="27"/>
      <c r="G32" s="27"/>
      <c r="H32" s="27"/>
      <c r="I32" s="27"/>
      <c r="J32" s="27"/>
      <c r="K32" s="14"/>
      <c r="L32" s="15">
        <f>108/1000</f>
        <v>0.108</v>
      </c>
      <c r="M32" s="16"/>
      <c r="O32" s="13">
        <v>502</v>
      </c>
      <c r="P32" s="14"/>
    </row>
    <row r="33" spans="1:16" ht="15.6">
      <c r="A33" s="2" t="s">
        <v>48</v>
      </c>
      <c r="B33" s="13"/>
      <c r="C33" s="27"/>
      <c r="D33" s="27"/>
      <c r="E33" s="27"/>
      <c r="F33" s="27"/>
      <c r="G33" s="27"/>
      <c r="H33" s="27"/>
      <c r="I33" s="27"/>
      <c r="J33" s="27"/>
      <c r="K33" s="14"/>
      <c r="L33" s="15">
        <f>125/1000</f>
        <v>0.125</v>
      </c>
      <c r="M33" s="16"/>
      <c r="O33" s="13"/>
      <c r="P33" s="14"/>
    </row>
    <row r="34" spans="1:16" ht="15.6">
      <c r="A34" s="2" t="s">
        <v>49</v>
      </c>
      <c r="B34" s="13"/>
      <c r="C34" s="27"/>
      <c r="D34" s="27"/>
      <c r="E34" s="27"/>
      <c r="F34" s="27"/>
      <c r="G34" s="27"/>
      <c r="H34" s="27"/>
      <c r="I34" s="27"/>
      <c r="J34" s="27"/>
      <c r="K34" s="14"/>
      <c r="L34" s="15">
        <f>159/1000</f>
        <v>0.159</v>
      </c>
      <c r="M34" s="16"/>
      <c r="O34" s="13">
        <v>279.5</v>
      </c>
      <c r="P34" s="14"/>
    </row>
    <row r="35" spans="1:16" ht="15.6">
      <c r="A35" s="2" t="s">
        <v>50</v>
      </c>
      <c r="B35" s="13"/>
      <c r="C35" s="27"/>
      <c r="D35" s="27"/>
      <c r="E35" s="27"/>
      <c r="F35" s="27"/>
      <c r="G35" s="27"/>
      <c r="H35" s="27"/>
      <c r="I35" s="27"/>
      <c r="J35" s="27"/>
      <c r="K35" s="14"/>
      <c r="L35" s="15">
        <f>219/1000</f>
        <v>0.219</v>
      </c>
      <c r="M35" s="16"/>
      <c r="O35" s="13">
        <v>71</v>
      </c>
      <c r="P35" s="14"/>
    </row>
    <row r="36" spans="1:16" ht="15.6">
      <c r="A36" s="2" t="s">
        <v>51</v>
      </c>
      <c r="B36" s="13"/>
      <c r="C36" s="27"/>
      <c r="D36" s="27"/>
      <c r="E36" s="27"/>
      <c r="F36" s="27"/>
      <c r="G36" s="27"/>
      <c r="H36" s="27"/>
      <c r="I36" s="27"/>
      <c r="J36" s="27"/>
      <c r="K36" s="14"/>
      <c r="L36" s="15">
        <f>273/1000</f>
        <v>0.27300000000000002</v>
      </c>
      <c r="M36" s="16"/>
      <c r="O36" s="13"/>
      <c r="P36" s="14"/>
    </row>
    <row r="37" spans="1:16" ht="15.6">
      <c r="A37" s="2" t="s">
        <v>52</v>
      </c>
      <c r="B37" s="13"/>
      <c r="C37" s="27"/>
      <c r="D37" s="27"/>
      <c r="E37" s="27"/>
      <c r="F37" s="27"/>
      <c r="G37" s="27"/>
      <c r="H37" s="27"/>
      <c r="I37" s="27"/>
      <c r="J37" s="27"/>
      <c r="K37" s="14"/>
      <c r="L37" s="15">
        <f>325/1000</f>
        <v>0.32500000000000001</v>
      </c>
      <c r="M37" s="16"/>
      <c r="O37" s="13"/>
      <c r="P37" s="14"/>
    </row>
    <row r="38" spans="1:16" ht="15.6">
      <c r="A38" s="2" t="s">
        <v>53</v>
      </c>
      <c r="B38" s="13"/>
      <c r="C38" s="27"/>
      <c r="D38" s="27"/>
      <c r="E38" s="27"/>
      <c r="F38" s="27"/>
      <c r="G38" s="27"/>
      <c r="H38" s="27"/>
      <c r="I38" s="27"/>
      <c r="J38" s="27"/>
      <c r="K38" s="14"/>
      <c r="L38" s="15">
        <f>426/1000</f>
        <v>0.42599999999999999</v>
      </c>
      <c r="M38" s="16"/>
      <c r="O38" s="13"/>
      <c r="P38" s="14"/>
    </row>
  </sheetData>
  <mergeCells count="82">
    <mergeCell ref="B37:K37"/>
    <mergeCell ref="L37:M37"/>
    <mergeCell ref="O37:P37"/>
    <mergeCell ref="B38:K38"/>
    <mergeCell ref="L38:M38"/>
    <mergeCell ref="O38:P38"/>
    <mergeCell ref="B35:K35"/>
    <mergeCell ref="L35:M35"/>
    <mergeCell ref="O35:P35"/>
    <mergeCell ref="B36:K36"/>
    <mergeCell ref="L36:M36"/>
    <mergeCell ref="O36:P36"/>
    <mergeCell ref="B33:K33"/>
    <mergeCell ref="L33:M33"/>
    <mergeCell ref="O33:P33"/>
    <mergeCell ref="B34:K34"/>
    <mergeCell ref="L34:M34"/>
    <mergeCell ref="O34:P34"/>
    <mergeCell ref="B31:K31"/>
    <mergeCell ref="L31:M31"/>
    <mergeCell ref="O31:P31"/>
    <mergeCell ref="B32:K32"/>
    <mergeCell ref="L32:M32"/>
    <mergeCell ref="O32:P32"/>
    <mergeCell ref="B29:K29"/>
    <mergeCell ref="L29:M29"/>
    <mergeCell ref="O29:P29"/>
    <mergeCell ref="B30:K30"/>
    <mergeCell ref="L30:M30"/>
    <mergeCell ref="O30:P30"/>
    <mergeCell ref="B28:K28"/>
    <mergeCell ref="L28:M28"/>
    <mergeCell ref="O28:P28"/>
    <mergeCell ref="B26:K26"/>
    <mergeCell ref="L26:M26"/>
    <mergeCell ref="O26:P26"/>
    <mergeCell ref="B27:K27"/>
    <mergeCell ref="L27:M27"/>
    <mergeCell ref="O27:P27"/>
    <mergeCell ref="B24:K24"/>
    <mergeCell ref="L24:M24"/>
    <mergeCell ref="O24:P24"/>
    <mergeCell ref="B25:K25"/>
    <mergeCell ref="L25:M25"/>
    <mergeCell ref="O25:P25"/>
    <mergeCell ref="B21:N21"/>
    <mergeCell ref="O21:P21"/>
    <mergeCell ref="A22:P22"/>
    <mergeCell ref="B23:K23"/>
    <mergeCell ref="L23:M23"/>
    <mergeCell ref="O23:P23"/>
    <mergeCell ref="B18:N18"/>
    <mergeCell ref="O18:P18"/>
    <mergeCell ref="B19:N19"/>
    <mergeCell ref="O19:P19"/>
    <mergeCell ref="B20:N20"/>
    <mergeCell ref="O20:P20"/>
    <mergeCell ref="B15:N15"/>
    <mergeCell ref="O15:P15"/>
    <mergeCell ref="B16:N16"/>
    <mergeCell ref="O16:P16"/>
    <mergeCell ref="B17:N17"/>
    <mergeCell ref="O17:P17"/>
    <mergeCell ref="B12:N12"/>
    <mergeCell ref="O12:P12"/>
    <mergeCell ref="B13:N13"/>
    <mergeCell ref="O13:P13"/>
    <mergeCell ref="B14:N14"/>
    <mergeCell ref="O14:P14"/>
    <mergeCell ref="B11:N11"/>
    <mergeCell ref="O11:P11"/>
    <mergeCell ref="B3:N3"/>
    <mergeCell ref="A5:P5"/>
    <mergeCell ref="B6:N6"/>
    <mergeCell ref="O6:P6"/>
    <mergeCell ref="B7:N7"/>
    <mergeCell ref="O7:P7"/>
    <mergeCell ref="B8:N8"/>
    <mergeCell ref="O8:P8"/>
    <mergeCell ref="B9:N9"/>
    <mergeCell ref="O9:P9"/>
    <mergeCell ref="A10:P10"/>
  </mergeCells>
  <pageMargins left="0.7" right="0.7" top="0.75" bottom="0.75" header="0.3" footer="0.3"/>
  <pageSetup paperSize="9" scale="9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2:P38"/>
  <sheetViews>
    <sheetView topLeftCell="B25" workbookViewId="0">
      <selection activeCell="D40" sqref="D40:J40"/>
    </sheetView>
  </sheetViews>
  <sheetFormatPr defaultRowHeight="14.4"/>
  <cols>
    <col min="11" max="11" width="7.21875" customWidth="1"/>
    <col min="13" max="13" width="11.44140625" customWidth="1"/>
    <col min="14" max="14" width="0.109375" customWidth="1"/>
    <col min="16" max="16" width="7" customWidth="1"/>
  </cols>
  <sheetData>
    <row r="2" spans="1:16" ht="15.6">
      <c r="O2" s="1"/>
      <c r="P2" s="1"/>
    </row>
    <row r="3" spans="1:16" ht="28.8" customHeight="1">
      <c r="B3" s="9" t="s">
        <v>64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5" spans="1:16" ht="15.6">
      <c r="A5" s="6" t="s">
        <v>36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8"/>
    </row>
    <row r="6" spans="1:16" ht="34.200000000000003" customHeight="1">
      <c r="A6" s="2" t="s">
        <v>1</v>
      </c>
      <c r="B6" s="10" t="s">
        <v>2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2"/>
      <c r="O6" s="13">
        <v>0</v>
      </c>
      <c r="P6" s="14"/>
    </row>
    <row r="7" spans="1:16" ht="13.2" customHeight="1">
      <c r="A7" s="2" t="s">
        <v>3</v>
      </c>
      <c r="B7" s="10" t="s">
        <v>4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2"/>
      <c r="O7" s="28">
        <f>1245/1000</f>
        <v>1.2450000000000001</v>
      </c>
      <c r="P7" s="29"/>
    </row>
    <row r="8" spans="1:16" ht="29.4" customHeight="1">
      <c r="A8" s="2" t="s">
        <v>5</v>
      </c>
      <c r="B8" s="10" t="s">
        <v>6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2"/>
      <c r="O8" s="13">
        <v>0</v>
      </c>
      <c r="P8" s="14"/>
    </row>
    <row r="9" spans="1:16" ht="15.6">
      <c r="A9" s="2" t="s">
        <v>7</v>
      </c>
      <c r="B9" s="10" t="s">
        <v>8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2"/>
      <c r="O9" s="13">
        <v>4.1280000000000001</v>
      </c>
      <c r="P9" s="14"/>
    </row>
    <row r="10" spans="1:16" ht="15.6">
      <c r="A10" s="6" t="s">
        <v>35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8"/>
    </row>
    <row r="11" spans="1:16" ht="31.2" customHeight="1">
      <c r="A11" s="2" t="s">
        <v>9</v>
      </c>
      <c r="B11" s="10" t="s">
        <v>10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2"/>
      <c r="O11" s="21">
        <f>O13/O12*(O14/7000)</f>
        <v>153.68020194811444</v>
      </c>
      <c r="P11" s="22"/>
    </row>
    <row r="12" spans="1:16" ht="15.6">
      <c r="A12" s="2" t="s">
        <v>11</v>
      </c>
      <c r="B12" s="10" t="s">
        <v>12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2"/>
      <c r="O12" s="32">
        <f>O18+O17+O16</f>
        <v>4064.3316618122913</v>
      </c>
      <c r="P12" s="33"/>
    </row>
    <row r="13" spans="1:16" ht="15.6">
      <c r="A13" s="2" t="s">
        <v>13</v>
      </c>
      <c r="B13" s="10" t="s">
        <v>14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2"/>
      <c r="O13" s="25">
        <v>522934</v>
      </c>
      <c r="P13" s="26"/>
    </row>
    <row r="14" spans="1:16" ht="15.6">
      <c r="A14" s="2" t="s">
        <v>15</v>
      </c>
      <c r="B14" s="10" t="s">
        <v>16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2"/>
      <c r="O14" s="17">
        <v>8361</v>
      </c>
      <c r="P14" s="18"/>
    </row>
    <row r="15" spans="1:16" ht="15.6">
      <c r="A15" s="2" t="s">
        <v>17</v>
      </c>
      <c r="B15" s="10" t="s">
        <v>18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2"/>
      <c r="O15" s="17"/>
      <c r="P15" s="18"/>
    </row>
    <row r="16" spans="1:16" ht="15.6">
      <c r="A16" s="2" t="s">
        <v>19</v>
      </c>
      <c r="B16" s="10" t="s">
        <v>0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2"/>
      <c r="O16" s="32">
        <f>'[1]Котельные  газовые 2019г.'!$GC$61+'[1]Котельные  газовые 2019г (ДТ)'!$BW$61</f>
        <v>39.673248371773617</v>
      </c>
      <c r="P16" s="33"/>
    </row>
    <row r="17" spans="1:16" ht="15.6">
      <c r="A17" s="2" t="s">
        <v>22</v>
      </c>
      <c r="B17" s="10" t="s">
        <v>21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2"/>
      <c r="O17" s="32">
        <f>'[1]Котельные  газовые 2019г.'!$GB$61+'[1]Котельные  газовые 2019г (ДТ)'!$BV$61</f>
        <v>470.69548044051771</v>
      </c>
      <c r="P17" s="33"/>
    </row>
    <row r="18" spans="1:16" ht="15.6">
      <c r="A18" s="2" t="s">
        <v>20</v>
      </c>
      <c r="B18" s="10" t="s">
        <v>23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2"/>
      <c r="O18" s="19">
        <f>O19+O20+O21</f>
        <v>3553.9629329999998</v>
      </c>
      <c r="P18" s="20"/>
    </row>
    <row r="19" spans="1:16" ht="15.6">
      <c r="A19" s="2"/>
      <c r="B19" s="10" t="s">
        <v>24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2"/>
      <c r="O19" s="19">
        <v>2637.8440000000001</v>
      </c>
      <c r="P19" s="20"/>
    </row>
    <row r="20" spans="1:16" ht="15.6">
      <c r="A20" s="2"/>
      <c r="B20" s="10" t="s">
        <v>25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2"/>
      <c r="O20" s="19">
        <v>646.178</v>
      </c>
      <c r="P20" s="20"/>
    </row>
    <row r="21" spans="1:16" ht="15.6">
      <c r="A21" s="2"/>
      <c r="B21" s="10" t="s">
        <v>26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2"/>
      <c r="O21" s="19">
        <v>269.94093299999997</v>
      </c>
      <c r="P21" s="20"/>
    </row>
    <row r="22" spans="1:16" ht="15.6">
      <c r="A22" s="6" t="s">
        <v>37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8"/>
    </row>
    <row r="23" spans="1:16" ht="30.6" customHeight="1">
      <c r="A23" s="2"/>
      <c r="B23" s="13" t="s">
        <v>34</v>
      </c>
      <c r="C23" s="27"/>
      <c r="D23" s="27"/>
      <c r="E23" s="27"/>
      <c r="F23" s="27"/>
      <c r="G23" s="27"/>
      <c r="H23" s="27"/>
      <c r="I23" s="27"/>
      <c r="J23" s="27"/>
      <c r="K23" s="14"/>
      <c r="L23" s="15" t="s">
        <v>28</v>
      </c>
      <c r="M23" s="16"/>
      <c r="O23" s="13" t="s">
        <v>27</v>
      </c>
      <c r="P23" s="14"/>
    </row>
    <row r="24" spans="1:16" ht="15.6">
      <c r="A24" s="2" t="s">
        <v>29</v>
      </c>
      <c r="B24" s="13"/>
      <c r="C24" s="27"/>
      <c r="D24" s="27"/>
      <c r="E24" s="27"/>
      <c r="F24" s="27"/>
      <c r="G24" s="27"/>
      <c r="H24" s="27"/>
      <c r="I24" s="27"/>
      <c r="J24" s="27"/>
      <c r="K24" s="14"/>
      <c r="L24" s="15">
        <f>15/1000</f>
        <v>1.4999999999999999E-2</v>
      </c>
      <c r="M24" s="16"/>
      <c r="O24" s="13"/>
      <c r="P24" s="14"/>
    </row>
    <row r="25" spans="1:16" ht="15.6">
      <c r="A25" s="2" t="s">
        <v>30</v>
      </c>
      <c r="B25" s="13"/>
      <c r="C25" s="27"/>
      <c r="D25" s="27"/>
      <c r="E25" s="27"/>
      <c r="F25" s="27"/>
      <c r="G25" s="27"/>
      <c r="H25" s="27"/>
      <c r="I25" s="27"/>
      <c r="J25" s="27"/>
      <c r="K25" s="14"/>
      <c r="L25" s="15">
        <f>20/1000</f>
        <v>0.02</v>
      </c>
      <c r="M25" s="16"/>
      <c r="O25" s="13"/>
      <c r="P25" s="14"/>
    </row>
    <row r="26" spans="1:16" ht="15.6">
      <c r="A26" s="2" t="s">
        <v>31</v>
      </c>
      <c r="B26" s="13"/>
      <c r="C26" s="27"/>
      <c r="D26" s="27"/>
      <c r="E26" s="27"/>
      <c r="F26" s="27"/>
      <c r="G26" s="27"/>
      <c r="H26" s="27"/>
      <c r="I26" s="27"/>
      <c r="J26" s="27"/>
      <c r="K26" s="14"/>
      <c r="L26" s="15">
        <f>25/1000</f>
        <v>2.5000000000000001E-2</v>
      </c>
      <c r="M26" s="16"/>
      <c r="O26" s="13"/>
      <c r="P26" s="14"/>
    </row>
    <row r="27" spans="1:16" ht="15.6">
      <c r="A27" s="2" t="s">
        <v>32</v>
      </c>
      <c r="B27" s="13"/>
      <c r="C27" s="27"/>
      <c r="D27" s="27"/>
      <c r="E27" s="27"/>
      <c r="F27" s="27"/>
      <c r="G27" s="27"/>
      <c r="H27" s="27"/>
      <c r="I27" s="27"/>
      <c r="J27" s="27"/>
      <c r="K27" s="14"/>
      <c r="L27" s="15">
        <f>32/1000</f>
        <v>3.2000000000000001E-2</v>
      </c>
      <c r="M27" s="16"/>
      <c r="O27" s="13">
        <v>11</v>
      </c>
      <c r="P27" s="14"/>
    </row>
    <row r="28" spans="1:16" ht="15.6">
      <c r="A28" s="2" t="s">
        <v>33</v>
      </c>
      <c r="B28" s="13"/>
      <c r="C28" s="27"/>
      <c r="D28" s="27"/>
      <c r="E28" s="27"/>
      <c r="F28" s="27"/>
      <c r="G28" s="27"/>
      <c r="H28" s="27"/>
      <c r="I28" s="27"/>
      <c r="J28" s="27"/>
      <c r="K28" s="14"/>
      <c r="L28" s="15">
        <f>45/1000</f>
        <v>4.4999999999999998E-2</v>
      </c>
      <c r="M28" s="16"/>
      <c r="O28" s="13">
        <v>119</v>
      </c>
      <c r="P28" s="14"/>
    </row>
    <row r="29" spans="1:16" ht="15.6">
      <c r="A29" s="2" t="s">
        <v>44</v>
      </c>
      <c r="B29" s="13"/>
      <c r="C29" s="27"/>
      <c r="D29" s="27"/>
      <c r="E29" s="27"/>
      <c r="F29" s="27"/>
      <c r="G29" s="27"/>
      <c r="H29" s="27"/>
      <c r="I29" s="27"/>
      <c r="J29" s="27"/>
      <c r="K29" s="14"/>
      <c r="L29" s="15">
        <f>57/1000</f>
        <v>5.7000000000000002E-2</v>
      </c>
      <c r="M29" s="16"/>
      <c r="O29" s="13">
        <v>159</v>
      </c>
      <c r="P29" s="14"/>
    </row>
    <row r="30" spans="1:16" ht="15.6">
      <c r="A30" s="2" t="s">
        <v>45</v>
      </c>
      <c r="B30" s="13"/>
      <c r="C30" s="27"/>
      <c r="D30" s="27"/>
      <c r="E30" s="27"/>
      <c r="F30" s="27"/>
      <c r="G30" s="27"/>
      <c r="H30" s="27"/>
      <c r="I30" s="27"/>
      <c r="J30" s="27"/>
      <c r="K30" s="14"/>
      <c r="L30" s="15">
        <f>76/1000</f>
        <v>7.5999999999999998E-2</v>
      </c>
      <c r="M30" s="16"/>
      <c r="O30" s="13">
        <v>153</v>
      </c>
      <c r="P30" s="14"/>
    </row>
    <row r="31" spans="1:16" ht="15.6">
      <c r="A31" s="2" t="s">
        <v>46</v>
      </c>
      <c r="B31" s="13"/>
      <c r="C31" s="27"/>
      <c r="D31" s="27"/>
      <c r="E31" s="27"/>
      <c r="F31" s="27"/>
      <c r="G31" s="27"/>
      <c r="H31" s="27"/>
      <c r="I31" s="27"/>
      <c r="J31" s="27"/>
      <c r="K31" s="14"/>
      <c r="L31" s="15">
        <f>89/1000</f>
        <v>8.8999999999999996E-2</v>
      </c>
      <c r="M31" s="16"/>
      <c r="O31" s="13">
        <v>173</v>
      </c>
      <c r="P31" s="14"/>
    </row>
    <row r="32" spans="1:16" ht="15.6">
      <c r="A32" s="2" t="s">
        <v>47</v>
      </c>
      <c r="B32" s="13"/>
      <c r="C32" s="27"/>
      <c r="D32" s="27"/>
      <c r="E32" s="27"/>
      <c r="F32" s="27"/>
      <c r="G32" s="27"/>
      <c r="H32" s="27"/>
      <c r="I32" s="27"/>
      <c r="J32" s="27"/>
      <c r="K32" s="14"/>
      <c r="L32" s="15">
        <f>108/1000</f>
        <v>0.108</v>
      </c>
      <c r="M32" s="16"/>
      <c r="O32" s="13">
        <v>241</v>
      </c>
      <c r="P32" s="14"/>
    </row>
    <row r="33" spans="1:16" ht="15.6">
      <c r="A33" s="2" t="s">
        <v>48</v>
      </c>
      <c r="B33" s="13"/>
      <c r="C33" s="27"/>
      <c r="D33" s="27"/>
      <c r="E33" s="27"/>
      <c r="F33" s="27"/>
      <c r="G33" s="27"/>
      <c r="H33" s="27"/>
      <c r="I33" s="27"/>
      <c r="J33" s="27"/>
      <c r="K33" s="14"/>
      <c r="L33" s="15">
        <f>125/1000</f>
        <v>0.125</v>
      </c>
      <c r="M33" s="16"/>
      <c r="O33" s="13">
        <v>166</v>
      </c>
      <c r="P33" s="14"/>
    </row>
    <row r="34" spans="1:16" ht="15.6">
      <c r="A34" s="2" t="s">
        <v>49</v>
      </c>
      <c r="B34" s="13"/>
      <c r="C34" s="27"/>
      <c r="D34" s="27"/>
      <c r="E34" s="27"/>
      <c r="F34" s="27"/>
      <c r="G34" s="27"/>
      <c r="H34" s="27"/>
      <c r="I34" s="27"/>
      <c r="J34" s="27"/>
      <c r="K34" s="14"/>
      <c r="L34" s="15">
        <f>159/1000</f>
        <v>0.159</v>
      </c>
      <c r="M34" s="16"/>
      <c r="O34" s="13">
        <v>147</v>
      </c>
      <c r="P34" s="14"/>
    </row>
    <row r="35" spans="1:16" ht="15.6">
      <c r="A35" s="2" t="s">
        <v>50</v>
      </c>
      <c r="B35" s="13"/>
      <c r="C35" s="27"/>
      <c r="D35" s="27"/>
      <c r="E35" s="27"/>
      <c r="F35" s="27"/>
      <c r="G35" s="27"/>
      <c r="H35" s="27"/>
      <c r="I35" s="27"/>
      <c r="J35" s="27"/>
      <c r="K35" s="14"/>
      <c r="L35" s="15">
        <f>219/1000</f>
        <v>0.219</v>
      </c>
      <c r="M35" s="16"/>
      <c r="O35" s="13">
        <v>76</v>
      </c>
      <c r="P35" s="14"/>
    </row>
    <row r="36" spans="1:16" ht="15.6">
      <c r="A36" s="2" t="s">
        <v>51</v>
      </c>
      <c r="B36" s="13"/>
      <c r="C36" s="27"/>
      <c r="D36" s="27"/>
      <c r="E36" s="27"/>
      <c r="F36" s="27"/>
      <c r="G36" s="27"/>
      <c r="H36" s="27"/>
      <c r="I36" s="27"/>
      <c r="J36" s="27"/>
      <c r="K36" s="14"/>
      <c r="L36" s="15">
        <f>273/1000</f>
        <v>0.27300000000000002</v>
      </c>
      <c r="M36" s="16"/>
      <c r="O36" s="13"/>
      <c r="P36" s="14"/>
    </row>
    <row r="37" spans="1:16" ht="15.6">
      <c r="A37" s="2" t="s">
        <v>52</v>
      </c>
      <c r="B37" s="13"/>
      <c r="C37" s="27"/>
      <c r="D37" s="27"/>
      <c r="E37" s="27"/>
      <c r="F37" s="27"/>
      <c r="G37" s="27"/>
      <c r="H37" s="27"/>
      <c r="I37" s="27"/>
      <c r="J37" s="27"/>
      <c r="K37" s="14"/>
      <c r="L37" s="15">
        <f>325/1000</f>
        <v>0.32500000000000001</v>
      </c>
      <c r="M37" s="16"/>
      <c r="O37" s="13"/>
      <c r="P37" s="14"/>
    </row>
    <row r="38" spans="1:16" ht="15.6">
      <c r="A38" s="2" t="s">
        <v>53</v>
      </c>
      <c r="B38" s="13"/>
      <c r="C38" s="27"/>
      <c r="D38" s="27"/>
      <c r="E38" s="27"/>
      <c r="F38" s="27"/>
      <c r="G38" s="27"/>
      <c r="H38" s="27"/>
      <c r="I38" s="27"/>
      <c r="J38" s="27"/>
      <c r="K38" s="14"/>
      <c r="L38" s="15">
        <f>426/1000</f>
        <v>0.42599999999999999</v>
      </c>
      <c r="M38" s="16"/>
      <c r="O38" s="13"/>
      <c r="P38" s="14"/>
    </row>
  </sheetData>
  <mergeCells count="82">
    <mergeCell ref="B37:K37"/>
    <mergeCell ref="L37:M37"/>
    <mergeCell ref="O37:P37"/>
    <mergeCell ref="B38:K38"/>
    <mergeCell ref="L38:M38"/>
    <mergeCell ref="O38:P38"/>
    <mergeCell ref="B35:K35"/>
    <mergeCell ref="L35:M35"/>
    <mergeCell ref="O35:P35"/>
    <mergeCell ref="B36:K36"/>
    <mergeCell ref="L36:M36"/>
    <mergeCell ref="O36:P36"/>
    <mergeCell ref="B33:K33"/>
    <mergeCell ref="L33:M33"/>
    <mergeCell ref="O33:P33"/>
    <mergeCell ref="B34:K34"/>
    <mergeCell ref="L34:M34"/>
    <mergeCell ref="O34:P34"/>
    <mergeCell ref="B31:K31"/>
    <mergeCell ref="L31:M31"/>
    <mergeCell ref="O31:P31"/>
    <mergeCell ref="B32:K32"/>
    <mergeCell ref="L32:M32"/>
    <mergeCell ref="O32:P32"/>
    <mergeCell ref="B29:K29"/>
    <mergeCell ref="L29:M29"/>
    <mergeCell ref="O29:P29"/>
    <mergeCell ref="B30:K30"/>
    <mergeCell ref="L30:M30"/>
    <mergeCell ref="O30:P30"/>
    <mergeCell ref="B28:K28"/>
    <mergeCell ref="L28:M28"/>
    <mergeCell ref="O28:P28"/>
    <mergeCell ref="B26:K26"/>
    <mergeCell ref="L26:M26"/>
    <mergeCell ref="O26:P26"/>
    <mergeCell ref="B27:K27"/>
    <mergeCell ref="L27:M27"/>
    <mergeCell ref="O27:P27"/>
    <mergeCell ref="B24:K24"/>
    <mergeCell ref="L24:M24"/>
    <mergeCell ref="O24:P24"/>
    <mergeCell ref="B25:K25"/>
    <mergeCell ref="L25:M25"/>
    <mergeCell ref="O25:P25"/>
    <mergeCell ref="B21:N21"/>
    <mergeCell ref="O21:P21"/>
    <mergeCell ref="A22:P22"/>
    <mergeCell ref="B23:K23"/>
    <mergeCell ref="L23:M23"/>
    <mergeCell ref="O23:P23"/>
    <mergeCell ref="B18:N18"/>
    <mergeCell ref="O18:P18"/>
    <mergeCell ref="B19:N19"/>
    <mergeCell ref="O19:P19"/>
    <mergeCell ref="B20:N20"/>
    <mergeCell ref="O20:P20"/>
    <mergeCell ref="B15:N15"/>
    <mergeCell ref="O15:P15"/>
    <mergeCell ref="B16:N16"/>
    <mergeCell ref="O16:P16"/>
    <mergeCell ref="B17:N17"/>
    <mergeCell ref="O17:P17"/>
    <mergeCell ref="B12:N12"/>
    <mergeCell ref="O12:P12"/>
    <mergeCell ref="B13:N13"/>
    <mergeCell ref="O13:P13"/>
    <mergeCell ref="B14:N14"/>
    <mergeCell ref="O14:P14"/>
    <mergeCell ref="B11:N11"/>
    <mergeCell ref="O11:P11"/>
    <mergeCell ref="B3:N3"/>
    <mergeCell ref="A5:P5"/>
    <mergeCell ref="B6:N6"/>
    <mergeCell ref="O6:P6"/>
    <mergeCell ref="B7:N7"/>
    <mergeCell ref="O7:P7"/>
    <mergeCell ref="B8:N8"/>
    <mergeCell ref="O8:P8"/>
    <mergeCell ref="B9:N9"/>
    <mergeCell ref="O9:P9"/>
    <mergeCell ref="A10:P10"/>
  </mergeCells>
  <pageMargins left="0.7" right="0.7" top="0.75" bottom="0.75" header="0.3" footer="0.3"/>
  <pageSetup paperSize="9" scale="92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2:P38"/>
  <sheetViews>
    <sheetView topLeftCell="A28" workbookViewId="0">
      <selection activeCell="D40" sqref="D40:J40"/>
    </sheetView>
  </sheetViews>
  <sheetFormatPr defaultRowHeight="14.4"/>
  <cols>
    <col min="11" max="11" width="7.21875" customWidth="1"/>
    <col min="13" max="13" width="11.44140625" customWidth="1"/>
    <col min="14" max="14" width="0.109375" customWidth="1"/>
    <col min="16" max="16" width="7" customWidth="1"/>
  </cols>
  <sheetData>
    <row r="2" spans="1:16" ht="15.6">
      <c r="O2" s="1"/>
      <c r="P2" s="1"/>
    </row>
    <row r="3" spans="1:16" ht="28.8" customHeight="1">
      <c r="B3" s="9" t="s">
        <v>65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5" spans="1:16" ht="15.6">
      <c r="A5" s="6" t="s">
        <v>36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8"/>
    </row>
    <row r="6" spans="1:16" ht="34.200000000000003" customHeight="1">
      <c r="A6" s="2" t="s">
        <v>1</v>
      </c>
      <c r="B6" s="10" t="s">
        <v>2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2"/>
      <c r="O6" s="13">
        <v>0</v>
      </c>
      <c r="P6" s="14"/>
    </row>
    <row r="7" spans="1:16" ht="13.2" customHeight="1">
      <c r="A7" s="2" t="s">
        <v>3</v>
      </c>
      <c r="B7" s="10" t="s">
        <v>4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2"/>
      <c r="O7" s="23">
        <f>1980.6/1000</f>
        <v>1.9805999999999999</v>
      </c>
      <c r="P7" s="24"/>
    </row>
    <row r="8" spans="1:16" ht="29.4" customHeight="1">
      <c r="A8" s="2" t="s">
        <v>5</v>
      </c>
      <c r="B8" s="10" t="s">
        <v>6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2"/>
      <c r="O8" s="13">
        <v>0</v>
      </c>
      <c r="P8" s="14"/>
    </row>
    <row r="9" spans="1:16" ht="15.6">
      <c r="A9" s="2" t="s">
        <v>7</v>
      </c>
      <c r="B9" s="10" t="s">
        <v>8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2"/>
      <c r="O9" s="13">
        <v>7.14</v>
      </c>
      <c r="P9" s="14"/>
    </row>
    <row r="10" spans="1:16" ht="15.6">
      <c r="A10" s="6" t="s">
        <v>35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8"/>
    </row>
    <row r="11" spans="1:16" ht="31.2" customHeight="1">
      <c r="A11" s="2" t="s">
        <v>9</v>
      </c>
      <c r="B11" s="10" t="s">
        <v>10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2"/>
      <c r="O11" s="21">
        <f>O13/O12*(O14/7000)</f>
        <v>150.46083116240828</v>
      </c>
      <c r="P11" s="22"/>
    </row>
    <row r="12" spans="1:16" ht="15.6">
      <c r="A12" s="2" t="s">
        <v>11</v>
      </c>
      <c r="B12" s="10" t="s">
        <v>12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2"/>
      <c r="O12" s="19">
        <f>O18+O17+O16</f>
        <v>7419.1497848229073</v>
      </c>
      <c r="P12" s="20"/>
    </row>
    <row r="13" spans="1:16" ht="15.6">
      <c r="A13" s="2" t="s">
        <v>13</v>
      </c>
      <c r="B13" s="10" t="s">
        <v>14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2"/>
      <c r="O13" s="25">
        <v>934582</v>
      </c>
      <c r="P13" s="26"/>
    </row>
    <row r="14" spans="1:16" ht="15.6">
      <c r="A14" s="2" t="s">
        <v>15</v>
      </c>
      <c r="B14" s="10" t="s">
        <v>16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2"/>
      <c r="O14" s="17">
        <v>8361</v>
      </c>
      <c r="P14" s="18"/>
    </row>
    <row r="15" spans="1:16" ht="15.6">
      <c r="A15" s="2" t="s">
        <v>17</v>
      </c>
      <c r="B15" s="10" t="s">
        <v>18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2"/>
      <c r="O15" s="17"/>
      <c r="P15" s="18"/>
    </row>
    <row r="16" spans="1:16" ht="15.6">
      <c r="A16" s="2" t="s">
        <v>19</v>
      </c>
      <c r="B16" s="10" t="s">
        <v>0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2"/>
      <c r="O16" s="19">
        <f>'[1]Котельные  газовые 2019г.'!$GC$63</f>
        <v>158.10594876939598</v>
      </c>
      <c r="P16" s="20"/>
    </row>
    <row r="17" spans="1:16" ht="15.6">
      <c r="A17" s="2" t="s">
        <v>22</v>
      </c>
      <c r="B17" s="10" t="s">
        <v>21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2"/>
      <c r="O17" s="19">
        <f>'[1]Котельные  газовые 2019г.'!$GB$63</f>
        <v>858.42840605351239</v>
      </c>
      <c r="P17" s="20"/>
    </row>
    <row r="18" spans="1:16" ht="15.6">
      <c r="A18" s="2" t="s">
        <v>20</v>
      </c>
      <c r="B18" s="10" t="s">
        <v>23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2"/>
      <c r="O18" s="19">
        <f>O19+O20+O21</f>
        <v>6402.6154299999998</v>
      </c>
      <c r="P18" s="20"/>
    </row>
    <row r="19" spans="1:16" ht="15.6">
      <c r="A19" s="2"/>
      <c r="B19" s="10" t="s">
        <v>24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2"/>
      <c r="O19" s="19">
        <v>2226.2260000000001</v>
      </c>
      <c r="P19" s="20"/>
    </row>
    <row r="20" spans="1:16" ht="15.6">
      <c r="A20" s="2"/>
      <c r="B20" s="10" t="s">
        <v>25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2"/>
      <c r="O20" s="19">
        <v>3373.4079999999999</v>
      </c>
      <c r="P20" s="20"/>
    </row>
    <row r="21" spans="1:16" ht="15.6">
      <c r="A21" s="2"/>
      <c r="B21" s="10" t="s">
        <v>26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2"/>
      <c r="O21" s="19">
        <v>802.98143000000005</v>
      </c>
      <c r="P21" s="20"/>
    </row>
    <row r="22" spans="1:16" ht="15.6">
      <c r="A22" s="6" t="s">
        <v>37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8"/>
    </row>
    <row r="23" spans="1:16" ht="30.6" customHeight="1">
      <c r="A23" s="2"/>
      <c r="B23" s="13" t="s">
        <v>34</v>
      </c>
      <c r="C23" s="27"/>
      <c r="D23" s="27"/>
      <c r="E23" s="27"/>
      <c r="F23" s="27"/>
      <c r="G23" s="27"/>
      <c r="H23" s="27"/>
      <c r="I23" s="27"/>
      <c r="J23" s="27"/>
      <c r="K23" s="14"/>
      <c r="L23" s="15" t="s">
        <v>28</v>
      </c>
      <c r="M23" s="16"/>
      <c r="O23" s="13" t="s">
        <v>27</v>
      </c>
      <c r="P23" s="14"/>
    </row>
    <row r="24" spans="1:16" ht="15.6">
      <c r="A24" s="2" t="s">
        <v>29</v>
      </c>
      <c r="B24" s="13"/>
      <c r="C24" s="27"/>
      <c r="D24" s="27"/>
      <c r="E24" s="27"/>
      <c r="F24" s="27"/>
      <c r="G24" s="27"/>
      <c r="H24" s="27"/>
      <c r="I24" s="27"/>
      <c r="J24" s="27"/>
      <c r="K24" s="14"/>
      <c r="L24" s="15">
        <f>15/1000</f>
        <v>1.4999999999999999E-2</v>
      </c>
      <c r="M24" s="16"/>
      <c r="O24" s="13"/>
      <c r="P24" s="14"/>
    </row>
    <row r="25" spans="1:16" ht="15.6">
      <c r="A25" s="2" t="s">
        <v>30</v>
      </c>
      <c r="B25" s="13"/>
      <c r="C25" s="27"/>
      <c r="D25" s="27"/>
      <c r="E25" s="27"/>
      <c r="F25" s="27"/>
      <c r="G25" s="27"/>
      <c r="H25" s="27"/>
      <c r="I25" s="27"/>
      <c r="J25" s="27"/>
      <c r="K25" s="14"/>
      <c r="L25" s="15">
        <f>20/1000</f>
        <v>0.02</v>
      </c>
      <c r="M25" s="16"/>
      <c r="O25" s="13">
        <v>50</v>
      </c>
      <c r="P25" s="14"/>
    </row>
    <row r="26" spans="1:16" ht="15.6">
      <c r="A26" s="2" t="s">
        <v>31</v>
      </c>
      <c r="B26" s="13"/>
      <c r="C26" s="27"/>
      <c r="D26" s="27"/>
      <c r="E26" s="27"/>
      <c r="F26" s="27"/>
      <c r="G26" s="27"/>
      <c r="H26" s="27"/>
      <c r="I26" s="27"/>
      <c r="J26" s="27"/>
      <c r="K26" s="14"/>
      <c r="L26" s="15">
        <f>25/1000</f>
        <v>2.5000000000000001E-2</v>
      </c>
      <c r="M26" s="16"/>
      <c r="O26" s="13">
        <v>21</v>
      </c>
      <c r="P26" s="14"/>
    </row>
    <row r="27" spans="1:16" ht="15.6">
      <c r="A27" s="2" t="s">
        <v>32</v>
      </c>
      <c r="B27" s="13"/>
      <c r="C27" s="27"/>
      <c r="D27" s="27"/>
      <c r="E27" s="27"/>
      <c r="F27" s="27"/>
      <c r="G27" s="27"/>
      <c r="H27" s="27"/>
      <c r="I27" s="27"/>
      <c r="J27" s="27"/>
      <c r="K27" s="14"/>
      <c r="L27" s="15">
        <f>32/1000</f>
        <v>3.2000000000000001E-2</v>
      </c>
      <c r="M27" s="16"/>
      <c r="O27" s="13">
        <v>165</v>
      </c>
      <c r="P27" s="14"/>
    </row>
    <row r="28" spans="1:16" ht="15.6">
      <c r="A28" s="2" t="s">
        <v>33</v>
      </c>
      <c r="B28" s="13"/>
      <c r="C28" s="27"/>
      <c r="D28" s="27"/>
      <c r="E28" s="27"/>
      <c r="F28" s="27"/>
      <c r="G28" s="27"/>
      <c r="H28" s="27"/>
      <c r="I28" s="27"/>
      <c r="J28" s="27"/>
      <c r="K28" s="14"/>
      <c r="L28" s="15">
        <f>45/1000</f>
        <v>4.4999999999999998E-2</v>
      </c>
      <c r="M28" s="16"/>
      <c r="O28" s="13">
        <v>184</v>
      </c>
      <c r="P28" s="14"/>
    </row>
    <row r="29" spans="1:16" ht="15.6">
      <c r="A29" s="2" t="s">
        <v>44</v>
      </c>
      <c r="B29" s="13"/>
      <c r="C29" s="27"/>
      <c r="D29" s="27"/>
      <c r="E29" s="27"/>
      <c r="F29" s="27"/>
      <c r="G29" s="27"/>
      <c r="H29" s="27"/>
      <c r="I29" s="27"/>
      <c r="J29" s="27"/>
      <c r="K29" s="14"/>
      <c r="L29" s="15">
        <f>57/1000</f>
        <v>5.7000000000000002E-2</v>
      </c>
      <c r="M29" s="16"/>
      <c r="O29" s="13">
        <v>332.5</v>
      </c>
      <c r="P29" s="14"/>
    </row>
    <row r="30" spans="1:16" ht="15.6">
      <c r="A30" s="2" t="s">
        <v>45</v>
      </c>
      <c r="B30" s="13"/>
      <c r="C30" s="27"/>
      <c r="D30" s="27"/>
      <c r="E30" s="27"/>
      <c r="F30" s="27"/>
      <c r="G30" s="27"/>
      <c r="H30" s="27"/>
      <c r="I30" s="27"/>
      <c r="J30" s="27"/>
      <c r="K30" s="14"/>
      <c r="L30" s="15">
        <f>76/1000</f>
        <v>7.5999999999999998E-2</v>
      </c>
      <c r="M30" s="16"/>
      <c r="O30" s="13">
        <v>188.7</v>
      </c>
      <c r="P30" s="14"/>
    </row>
    <row r="31" spans="1:16" ht="15.6">
      <c r="A31" s="2" t="s">
        <v>46</v>
      </c>
      <c r="B31" s="13"/>
      <c r="C31" s="27"/>
      <c r="D31" s="27"/>
      <c r="E31" s="27"/>
      <c r="F31" s="27"/>
      <c r="G31" s="27"/>
      <c r="H31" s="27"/>
      <c r="I31" s="27"/>
      <c r="J31" s="27"/>
      <c r="K31" s="14"/>
      <c r="L31" s="15">
        <f>89/1000</f>
        <v>8.8999999999999996E-2</v>
      </c>
      <c r="M31" s="16"/>
      <c r="O31" s="13">
        <v>124.7</v>
      </c>
      <c r="P31" s="14"/>
    </row>
    <row r="32" spans="1:16" ht="15.6">
      <c r="A32" s="2" t="s">
        <v>47</v>
      </c>
      <c r="B32" s="13"/>
      <c r="C32" s="27"/>
      <c r="D32" s="27"/>
      <c r="E32" s="27"/>
      <c r="F32" s="27"/>
      <c r="G32" s="27"/>
      <c r="H32" s="27"/>
      <c r="I32" s="27"/>
      <c r="J32" s="27"/>
      <c r="K32" s="14"/>
      <c r="L32" s="15">
        <f>108/1000</f>
        <v>0.108</v>
      </c>
      <c r="M32" s="16"/>
      <c r="O32" s="13">
        <v>375.5</v>
      </c>
      <c r="P32" s="14"/>
    </row>
    <row r="33" spans="1:16" ht="15.6">
      <c r="A33" s="2" t="s">
        <v>48</v>
      </c>
      <c r="B33" s="13"/>
      <c r="C33" s="27"/>
      <c r="D33" s="27"/>
      <c r="E33" s="27"/>
      <c r="F33" s="27"/>
      <c r="G33" s="27"/>
      <c r="H33" s="27"/>
      <c r="I33" s="27"/>
      <c r="J33" s="27"/>
      <c r="K33" s="14"/>
      <c r="L33" s="15">
        <f>125/1000</f>
        <v>0.125</v>
      </c>
      <c r="M33" s="16"/>
      <c r="O33" s="13">
        <v>27.2</v>
      </c>
      <c r="P33" s="14"/>
    </row>
    <row r="34" spans="1:16" ht="15.6">
      <c r="A34" s="2" t="s">
        <v>49</v>
      </c>
      <c r="B34" s="13"/>
      <c r="C34" s="27"/>
      <c r="D34" s="27"/>
      <c r="E34" s="27"/>
      <c r="F34" s="27"/>
      <c r="G34" s="27"/>
      <c r="H34" s="27"/>
      <c r="I34" s="27"/>
      <c r="J34" s="27"/>
      <c r="K34" s="14"/>
      <c r="L34" s="15">
        <f>159/1000</f>
        <v>0.159</v>
      </c>
      <c r="M34" s="16"/>
      <c r="O34" s="13">
        <v>32</v>
      </c>
      <c r="P34" s="14"/>
    </row>
    <row r="35" spans="1:16" ht="15.6">
      <c r="A35" s="2" t="s">
        <v>50</v>
      </c>
      <c r="B35" s="13"/>
      <c r="C35" s="27"/>
      <c r="D35" s="27"/>
      <c r="E35" s="27"/>
      <c r="F35" s="27"/>
      <c r="G35" s="27"/>
      <c r="H35" s="27"/>
      <c r="I35" s="27"/>
      <c r="J35" s="27"/>
      <c r="K35" s="14"/>
      <c r="L35" s="15">
        <f>219/1000</f>
        <v>0.219</v>
      </c>
      <c r="M35" s="16"/>
      <c r="O35" s="13">
        <v>214</v>
      </c>
      <c r="P35" s="14"/>
    </row>
    <row r="36" spans="1:16" ht="15.6">
      <c r="A36" s="2" t="s">
        <v>51</v>
      </c>
      <c r="B36" s="13"/>
      <c r="C36" s="27"/>
      <c r="D36" s="27"/>
      <c r="E36" s="27"/>
      <c r="F36" s="27"/>
      <c r="G36" s="27"/>
      <c r="H36" s="27"/>
      <c r="I36" s="27"/>
      <c r="J36" s="27"/>
      <c r="K36" s="14"/>
      <c r="L36" s="15">
        <f>273/1000</f>
        <v>0.27300000000000002</v>
      </c>
      <c r="M36" s="16"/>
      <c r="O36" s="13">
        <v>266</v>
      </c>
      <c r="P36" s="14"/>
    </row>
    <row r="37" spans="1:16" ht="15.6">
      <c r="A37" s="2" t="s">
        <v>52</v>
      </c>
      <c r="B37" s="13"/>
      <c r="C37" s="27"/>
      <c r="D37" s="27"/>
      <c r="E37" s="27"/>
      <c r="F37" s="27"/>
      <c r="G37" s="27"/>
      <c r="H37" s="27"/>
      <c r="I37" s="27"/>
      <c r="J37" s="27"/>
      <c r="K37" s="14"/>
      <c r="L37" s="15">
        <f>325/1000</f>
        <v>0.32500000000000001</v>
      </c>
      <c r="M37" s="16"/>
      <c r="O37" s="13"/>
      <c r="P37" s="14"/>
    </row>
    <row r="38" spans="1:16" ht="15.6">
      <c r="A38" s="2" t="s">
        <v>53</v>
      </c>
      <c r="B38" s="13"/>
      <c r="C38" s="27"/>
      <c r="D38" s="27"/>
      <c r="E38" s="27"/>
      <c r="F38" s="27"/>
      <c r="G38" s="27"/>
      <c r="H38" s="27"/>
      <c r="I38" s="27"/>
      <c r="J38" s="27"/>
      <c r="K38" s="14"/>
      <c r="L38" s="15">
        <f>426/1000</f>
        <v>0.42599999999999999</v>
      </c>
      <c r="M38" s="16"/>
      <c r="O38" s="13"/>
      <c r="P38" s="14"/>
    </row>
  </sheetData>
  <mergeCells count="82">
    <mergeCell ref="B37:K37"/>
    <mergeCell ref="L37:M37"/>
    <mergeCell ref="O37:P37"/>
    <mergeCell ref="B38:K38"/>
    <mergeCell ref="L38:M38"/>
    <mergeCell ref="O38:P38"/>
    <mergeCell ref="B35:K35"/>
    <mergeCell ref="L35:M35"/>
    <mergeCell ref="O35:P35"/>
    <mergeCell ref="B36:K36"/>
    <mergeCell ref="L36:M36"/>
    <mergeCell ref="O36:P36"/>
    <mergeCell ref="B33:K33"/>
    <mergeCell ref="L33:M33"/>
    <mergeCell ref="O33:P33"/>
    <mergeCell ref="B34:K34"/>
    <mergeCell ref="L34:M34"/>
    <mergeCell ref="O34:P34"/>
    <mergeCell ref="B31:K31"/>
    <mergeCell ref="L31:M31"/>
    <mergeCell ref="O31:P31"/>
    <mergeCell ref="B32:K32"/>
    <mergeCell ref="L32:M32"/>
    <mergeCell ref="O32:P32"/>
    <mergeCell ref="B29:K29"/>
    <mergeCell ref="L29:M29"/>
    <mergeCell ref="O29:P29"/>
    <mergeCell ref="B30:K30"/>
    <mergeCell ref="L30:M30"/>
    <mergeCell ref="O30:P30"/>
    <mergeCell ref="B28:K28"/>
    <mergeCell ref="L28:M28"/>
    <mergeCell ref="O28:P28"/>
    <mergeCell ref="B26:K26"/>
    <mergeCell ref="L26:M26"/>
    <mergeCell ref="O26:P26"/>
    <mergeCell ref="B27:K27"/>
    <mergeCell ref="L27:M27"/>
    <mergeCell ref="O27:P27"/>
    <mergeCell ref="B24:K24"/>
    <mergeCell ref="L24:M24"/>
    <mergeCell ref="O24:P24"/>
    <mergeCell ref="B25:K25"/>
    <mergeCell ref="L25:M25"/>
    <mergeCell ref="O25:P25"/>
    <mergeCell ref="B21:N21"/>
    <mergeCell ref="O21:P21"/>
    <mergeCell ref="A22:P22"/>
    <mergeCell ref="B23:K23"/>
    <mergeCell ref="L23:M23"/>
    <mergeCell ref="O23:P23"/>
    <mergeCell ref="B18:N18"/>
    <mergeCell ref="O18:P18"/>
    <mergeCell ref="B19:N19"/>
    <mergeCell ref="O19:P19"/>
    <mergeCell ref="B20:N20"/>
    <mergeCell ref="O20:P20"/>
    <mergeCell ref="B15:N15"/>
    <mergeCell ref="O15:P15"/>
    <mergeCell ref="B16:N16"/>
    <mergeCell ref="O16:P16"/>
    <mergeCell ref="B17:N17"/>
    <mergeCell ref="O17:P17"/>
    <mergeCell ref="B12:N12"/>
    <mergeCell ref="O12:P12"/>
    <mergeCell ref="B13:N13"/>
    <mergeCell ref="O13:P13"/>
    <mergeCell ref="B14:N14"/>
    <mergeCell ref="O14:P14"/>
    <mergeCell ref="B11:N11"/>
    <mergeCell ref="O11:P11"/>
    <mergeCell ref="B3:N3"/>
    <mergeCell ref="A5:P5"/>
    <mergeCell ref="B6:N6"/>
    <mergeCell ref="O6:P6"/>
    <mergeCell ref="B7:N7"/>
    <mergeCell ref="O7:P7"/>
    <mergeCell ref="B8:N8"/>
    <mergeCell ref="O8:P8"/>
    <mergeCell ref="B9:N9"/>
    <mergeCell ref="O9:P9"/>
    <mergeCell ref="A10:P10"/>
  </mergeCells>
  <pageMargins left="0.7" right="0.7" top="0.75" bottom="0.75" header="0.3" footer="0.3"/>
  <pageSetup paperSize="9" scale="92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2:P38"/>
  <sheetViews>
    <sheetView topLeftCell="A28" workbookViewId="0">
      <selection activeCell="D40" sqref="D40:J40"/>
    </sheetView>
  </sheetViews>
  <sheetFormatPr defaultRowHeight="14.4"/>
  <cols>
    <col min="11" max="11" width="7.21875" customWidth="1"/>
    <col min="13" max="13" width="11.44140625" customWidth="1"/>
    <col min="14" max="14" width="0.109375" customWidth="1"/>
    <col min="16" max="16" width="7" customWidth="1"/>
  </cols>
  <sheetData>
    <row r="2" spans="1:16" ht="15.6">
      <c r="O2" s="1"/>
      <c r="P2" s="1"/>
    </row>
    <row r="3" spans="1:16" ht="28.8" customHeight="1">
      <c r="B3" s="9" t="s">
        <v>66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5" spans="1:16" ht="15.6">
      <c r="A5" s="6" t="s">
        <v>36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8"/>
    </row>
    <row r="6" spans="1:16" ht="34.200000000000003" customHeight="1">
      <c r="A6" s="2" t="s">
        <v>1</v>
      </c>
      <c r="B6" s="10" t="s">
        <v>2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2"/>
      <c r="O6" s="13">
        <v>0</v>
      </c>
      <c r="P6" s="14"/>
    </row>
    <row r="7" spans="1:16" ht="13.2" customHeight="1">
      <c r="A7" s="2" t="s">
        <v>3</v>
      </c>
      <c r="B7" s="10" t="s">
        <v>4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2"/>
      <c r="O7" s="23">
        <f>1231.5/1000</f>
        <v>1.2315</v>
      </c>
      <c r="P7" s="24"/>
    </row>
    <row r="8" spans="1:16" ht="29.4" customHeight="1">
      <c r="A8" s="2" t="s">
        <v>5</v>
      </c>
      <c r="B8" s="10" t="s">
        <v>6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2"/>
      <c r="O8" s="13">
        <v>0</v>
      </c>
      <c r="P8" s="14"/>
    </row>
    <row r="9" spans="1:16" ht="15.6">
      <c r="A9" s="2" t="s">
        <v>7</v>
      </c>
      <c r="B9" s="10" t="s">
        <v>8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2"/>
      <c r="O9" s="13">
        <v>1.02</v>
      </c>
      <c r="P9" s="14"/>
    </row>
    <row r="10" spans="1:16" ht="15.6">
      <c r="A10" s="6" t="s">
        <v>35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8"/>
    </row>
    <row r="11" spans="1:16" ht="31.2" customHeight="1">
      <c r="A11" s="2" t="s">
        <v>9</v>
      </c>
      <c r="B11" s="10" t="s">
        <v>10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2"/>
      <c r="O11" s="21">
        <f>O13/O12*(O14/7000)*1000</f>
        <v>321.05988054423466</v>
      </c>
      <c r="P11" s="22"/>
    </row>
    <row r="12" spans="1:16" ht="15.6">
      <c r="A12" s="2" t="s">
        <v>11</v>
      </c>
      <c r="B12" s="10" t="s">
        <v>12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2"/>
      <c r="O12" s="19">
        <f>O18+O17+O16</f>
        <v>1006.3200654417666</v>
      </c>
      <c r="P12" s="20"/>
    </row>
    <row r="13" spans="1:16" ht="15.6">
      <c r="A13" s="2" t="s">
        <v>13</v>
      </c>
      <c r="B13" s="10" t="s">
        <v>14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2"/>
      <c r="O13" s="25">
        <v>428.5</v>
      </c>
      <c r="P13" s="26"/>
    </row>
    <row r="14" spans="1:16" ht="15.6">
      <c r="A14" s="2" t="s">
        <v>15</v>
      </c>
      <c r="B14" s="10" t="s">
        <v>16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2"/>
      <c r="O14" s="17">
        <v>5278</v>
      </c>
      <c r="P14" s="18"/>
    </row>
    <row r="15" spans="1:16" ht="15.6">
      <c r="A15" s="2" t="s">
        <v>17</v>
      </c>
      <c r="B15" s="10" t="s">
        <v>18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2"/>
      <c r="O15" s="17"/>
      <c r="P15" s="18"/>
    </row>
    <row r="16" spans="1:16" ht="15.6">
      <c r="A16" s="2" t="s">
        <v>19</v>
      </c>
      <c r="B16" s="10" t="s">
        <v>0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2"/>
      <c r="O16" s="19">
        <f>'[1]Котельные  угольные 2019 '!$GC$13</f>
        <v>26.83193566315046</v>
      </c>
      <c r="P16" s="20"/>
    </row>
    <row r="17" spans="1:16" ht="15.6">
      <c r="A17" s="2" t="s">
        <v>22</v>
      </c>
      <c r="B17" s="10" t="s">
        <v>21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2"/>
      <c r="O17" s="19">
        <f>'[1]Котельные  угольные 2019 '!$GB$13</f>
        <v>338.37644677861613</v>
      </c>
      <c r="P17" s="20"/>
    </row>
    <row r="18" spans="1:16" ht="15.6">
      <c r="A18" s="2" t="s">
        <v>20</v>
      </c>
      <c r="B18" s="10" t="s">
        <v>23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2"/>
      <c r="O18" s="19">
        <f>O19+O20+O21</f>
        <v>641.11168299999997</v>
      </c>
      <c r="P18" s="20"/>
    </row>
    <row r="19" spans="1:16" ht="15.6">
      <c r="A19" s="2"/>
      <c r="B19" s="10" t="s">
        <v>24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2"/>
      <c r="O19" s="25">
        <v>0</v>
      </c>
      <c r="P19" s="26"/>
    </row>
    <row r="20" spans="1:16" ht="15.6">
      <c r="A20" s="2"/>
      <c r="B20" s="10" t="s">
        <v>25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2"/>
      <c r="O20" s="19">
        <v>641.11168299999997</v>
      </c>
      <c r="P20" s="20"/>
    </row>
    <row r="21" spans="1:16" ht="15.6">
      <c r="A21" s="2"/>
      <c r="B21" s="10" t="s">
        <v>26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2"/>
      <c r="O21" s="17">
        <v>0</v>
      </c>
      <c r="P21" s="18"/>
    </row>
    <row r="22" spans="1:16" ht="15.6">
      <c r="A22" s="6" t="s">
        <v>37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8"/>
    </row>
    <row r="23" spans="1:16" ht="30.6" customHeight="1">
      <c r="A23" s="2"/>
      <c r="B23" s="13" t="s">
        <v>34</v>
      </c>
      <c r="C23" s="27"/>
      <c r="D23" s="27"/>
      <c r="E23" s="27"/>
      <c r="F23" s="27"/>
      <c r="G23" s="27"/>
      <c r="H23" s="27"/>
      <c r="I23" s="27"/>
      <c r="J23" s="27"/>
      <c r="K23" s="14"/>
      <c r="L23" s="15" t="s">
        <v>28</v>
      </c>
      <c r="M23" s="16"/>
      <c r="O23" s="13" t="s">
        <v>27</v>
      </c>
      <c r="P23" s="14"/>
    </row>
    <row r="24" spans="1:16" ht="15.6">
      <c r="A24" s="2" t="s">
        <v>29</v>
      </c>
      <c r="B24" s="13"/>
      <c r="C24" s="27"/>
      <c r="D24" s="27"/>
      <c r="E24" s="27"/>
      <c r="F24" s="27"/>
      <c r="G24" s="27"/>
      <c r="H24" s="27"/>
      <c r="I24" s="27"/>
      <c r="J24" s="27"/>
      <c r="K24" s="14"/>
      <c r="L24" s="15">
        <f>15/1000</f>
        <v>1.4999999999999999E-2</v>
      </c>
      <c r="M24" s="16"/>
      <c r="O24" s="13"/>
      <c r="P24" s="14"/>
    </row>
    <row r="25" spans="1:16" ht="15.6">
      <c r="A25" s="2" t="s">
        <v>30</v>
      </c>
      <c r="B25" s="13"/>
      <c r="C25" s="27"/>
      <c r="D25" s="27"/>
      <c r="E25" s="27"/>
      <c r="F25" s="27"/>
      <c r="G25" s="27"/>
      <c r="H25" s="27"/>
      <c r="I25" s="27"/>
      <c r="J25" s="27"/>
      <c r="K25" s="14"/>
      <c r="L25" s="15">
        <f>20/1000</f>
        <v>0.02</v>
      </c>
      <c r="M25" s="16"/>
      <c r="O25" s="13"/>
      <c r="P25" s="14"/>
    </row>
    <row r="26" spans="1:16" ht="15.6">
      <c r="A26" s="2" t="s">
        <v>31</v>
      </c>
      <c r="B26" s="13"/>
      <c r="C26" s="27"/>
      <c r="D26" s="27"/>
      <c r="E26" s="27"/>
      <c r="F26" s="27"/>
      <c r="G26" s="27"/>
      <c r="H26" s="27"/>
      <c r="I26" s="27"/>
      <c r="J26" s="27"/>
      <c r="K26" s="14"/>
      <c r="L26" s="15">
        <f>25/1000</f>
        <v>2.5000000000000001E-2</v>
      </c>
      <c r="M26" s="16"/>
      <c r="O26" s="13">
        <v>4</v>
      </c>
      <c r="P26" s="14"/>
    </row>
    <row r="27" spans="1:16" ht="15.6">
      <c r="A27" s="2" t="s">
        <v>32</v>
      </c>
      <c r="B27" s="13"/>
      <c r="C27" s="27"/>
      <c r="D27" s="27"/>
      <c r="E27" s="27"/>
      <c r="F27" s="27"/>
      <c r="G27" s="27"/>
      <c r="H27" s="27"/>
      <c r="I27" s="27"/>
      <c r="J27" s="27"/>
      <c r="K27" s="14"/>
      <c r="L27" s="15">
        <f>32/1000</f>
        <v>3.2000000000000001E-2</v>
      </c>
      <c r="M27" s="16"/>
      <c r="O27" s="13">
        <v>10</v>
      </c>
      <c r="P27" s="14"/>
    </row>
    <row r="28" spans="1:16" ht="15.6">
      <c r="A28" s="2" t="s">
        <v>33</v>
      </c>
      <c r="B28" s="13"/>
      <c r="C28" s="27"/>
      <c r="D28" s="27"/>
      <c r="E28" s="27"/>
      <c r="F28" s="27"/>
      <c r="G28" s="27"/>
      <c r="H28" s="27"/>
      <c r="I28" s="27"/>
      <c r="J28" s="27"/>
      <c r="K28" s="14"/>
      <c r="L28" s="15">
        <f>45/1000</f>
        <v>4.4999999999999998E-2</v>
      </c>
      <c r="M28" s="16"/>
      <c r="O28" s="13">
        <v>28</v>
      </c>
      <c r="P28" s="14"/>
    </row>
    <row r="29" spans="1:16" ht="15.6">
      <c r="A29" s="2" t="s">
        <v>44</v>
      </c>
      <c r="B29" s="13"/>
      <c r="C29" s="27"/>
      <c r="D29" s="27"/>
      <c r="E29" s="27"/>
      <c r="F29" s="27"/>
      <c r="G29" s="27"/>
      <c r="H29" s="27"/>
      <c r="I29" s="27"/>
      <c r="J29" s="27"/>
      <c r="K29" s="14"/>
      <c r="L29" s="15">
        <f>57/1000</f>
        <v>5.7000000000000002E-2</v>
      </c>
      <c r="M29" s="16"/>
      <c r="O29" s="13">
        <v>930.5</v>
      </c>
      <c r="P29" s="14"/>
    </row>
    <row r="30" spans="1:16" ht="15.6">
      <c r="A30" s="2" t="s">
        <v>45</v>
      </c>
      <c r="B30" s="13"/>
      <c r="C30" s="27"/>
      <c r="D30" s="27"/>
      <c r="E30" s="27"/>
      <c r="F30" s="27"/>
      <c r="G30" s="27"/>
      <c r="H30" s="27"/>
      <c r="I30" s="27"/>
      <c r="J30" s="27"/>
      <c r="K30" s="14"/>
      <c r="L30" s="15">
        <f>76/1000</f>
        <v>7.5999999999999998E-2</v>
      </c>
      <c r="M30" s="16"/>
      <c r="O30" s="13">
        <v>204.5</v>
      </c>
      <c r="P30" s="14"/>
    </row>
    <row r="31" spans="1:16" ht="15.6">
      <c r="A31" s="2" t="s">
        <v>46</v>
      </c>
      <c r="B31" s="13"/>
      <c r="C31" s="27"/>
      <c r="D31" s="27"/>
      <c r="E31" s="27"/>
      <c r="F31" s="27"/>
      <c r="G31" s="27"/>
      <c r="H31" s="27"/>
      <c r="I31" s="27"/>
      <c r="J31" s="27"/>
      <c r="K31" s="14"/>
      <c r="L31" s="15">
        <f>89/1000</f>
        <v>8.8999999999999996E-2</v>
      </c>
      <c r="M31" s="16"/>
      <c r="O31" s="13">
        <v>5.5</v>
      </c>
      <c r="P31" s="14"/>
    </row>
    <row r="32" spans="1:16" ht="15.6">
      <c r="A32" s="2" t="s">
        <v>47</v>
      </c>
      <c r="B32" s="13"/>
      <c r="C32" s="27"/>
      <c r="D32" s="27"/>
      <c r="E32" s="27"/>
      <c r="F32" s="27"/>
      <c r="G32" s="27"/>
      <c r="H32" s="27"/>
      <c r="I32" s="27"/>
      <c r="J32" s="27"/>
      <c r="K32" s="14"/>
      <c r="L32" s="15">
        <f>108/1000</f>
        <v>0.108</v>
      </c>
      <c r="M32" s="16"/>
      <c r="O32" s="13">
        <v>49</v>
      </c>
      <c r="P32" s="14"/>
    </row>
    <row r="33" spans="1:16" ht="15.6">
      <c r="A33" s="2" t="s">
        <v>48</v>
      </c>
      <c r="B33" s="13"/>
      <c r="C33" s="27"/>
      <c r="D33" s="27"/>
      <c r="E33" s="27"/>
      <c r="F33" s="27"/>
      <c r="G33" s="27"/>
      <c r="H33" s="27"/>
      <c r="I33" s="27"/>
      <c r="J33" s="27"/>
      <c r="K33" s="14"/>
      <c r="L33" s="15">
        <f>125/1000</f>
        <v>0.125</v>
      </c>
      <c r="M33" s="16"/>
      <c r="O33" s="13"/>
      <c r="P33" s="14"/>
    </row>
    <row r="34" spans="1:16" ht="15.6">
      <c r="A34" s="2" t="s">
        <v>49</v>
      </c>
      <c r="B34" s="13"/>
      <c r="C34" s="27"/>
      <c r="D34" s="27"/>
      <c r="E34" s="27"/>
      <c r="F34" s="27"/>
      <c r="G34" s="27"/>
      <c r="H34" s="27"/>
      <c r="I34" s="27"/>
      <c r="J34" s="27"/>
      <c r="K34" s="14"/>
      <c r="L34" s="15">
        <f>159/1000</f>
        <v>0.159</v>
      </c>
      <c r="M34" s="16"/>
      <c r="O34" s="13"/>
      <c r="P34" s="14"/>
    </row>
    <row r="35" spans="1:16" ht="15.6">
      <c r="A35" s="2" t="s">
        <v>50</v>
      </c>
      <c r="B35" s="13"/>
      <c r="C35" s="27"/>
      <c r="D35" s="27"/>
      <c r="E35" s="27"/>
      <c r="F35" s="27"/>
      <c r="G35" s="27"/>
      <c r="H35" s="27"/>
      <c r="I35" s="27"/>
      <c r="J35" s="27"/>
      <c r="K35" s="14"/>
      <c r="L35" s="15">
        <f>219/1000</f>
        <v>0.219</v>
      </c>
      <c r="M35" s="16"/>
      <c r="O35" s="13"/>
      <c r="P35" s="14"/>
    </row>
    <row r="36" spans="1:16" ht="15.6">
      <c r="A36" s="2" t="s">
        <v>51</v>
      </c>
      <c r="B36" s="13"/>
      <c r="C36" s="27"/>
      <c r="D36" s="27"/>
      <c r="E36" s="27"/>
      <c r="F36" s="27"/>
      <c r="G36" s="27"/>
      <c r="H36" s="27"/>
      <c r="I36" s="27"/>
      <c r="J36" s="27"/>
      <c r="K36" s="14"/>
      <c r="L36" s="15">
        <f>273/1000</f>
        <v>0.27300000000000002</v>
      </c>
      <c r="M36" s="16"/>
      <c r="O36" s="13"/>
      <c r="P36" s="14"/>
    </row>
    <row r="37" spans="1:16" ht="15.6">
      <c r="A37" s="2" t="s">
        <v>52</v>
      </c>
      <c r="B37" s="13"/>
      <c r="C37" s="27"/>
      <c r="D37" s="27"/>
      <c r="E37" s="27"/>
      <c r="F37" s="27"/>
      <c r="G37" s="27"/>
      <c r="H37" s="27"/>
      <c r="I37" s="27"/>
      <c r="J37" s="27"/>
      <c r="K37" s="14"/>
      <c r="L37" s="15">
        <f>325/1000</f>
        <v>0.32500000000000001</v>
      </c>
      <c r="M37" s="16"/>
      <c r="O37" s="13"/>
      <c r="P37" s="14"/>
    </row>
    <row r="38" spans="1:16" ht="15.6">
      <c r="A38" s="2" t="s">
        <v>53</v>
      </c>
      <c r="B38" s="13"/>
      <c r="C38" s="27"/>
      <c r="D38" s="27"/>
      <c r="E38" s="27"/>
      <c r="F38" s="27"/>
      <c r="G38" s="27"/>
      <c r="H38" s="27"/>
      <c r="I38" s="27"/>
      <c r="J38" s="27"/>
      <c r="K38" s="14"/>
      <c r="L38" s="15">
        <f>426/1000</f>
        <v>0.42599999999999999</v>
      </c>
      <c r="M38" s="16"/>
      <c r="O38" s="13"/>
      <c r="P38" s="14"/>
    </row>
  </sheetData>
  <mergeCells count="82">
    <mergeCell ref="B37:K37"/>
    <mergeCell ref="L37:M37"/>
    <mergeCell ref="O37:P37"/>
    <mergeCell ref="B38:K38"/>
    <mergeCell ref="L38:M38"/>
    <mergeCell ref="O38:P38"/>
    <mergeCell ref="B35:K35"/>
    <mergeCell ref="L35:M35"/>
    <mergeCell ref="O35:P35"/>
    <mergeCell ref="B36:K36"/>
    <mergeCell ref="L36:M36"/>
    <mergeCell ref="O36:P36"/>
    <mergeCell ref="B33:K33"/>
    <mergeCell ref="L33:M33"/>
    <mergeCell ref="O33:P33"/>
    <mergeCell ref="B34:K34"/>
    <mergeCell ref="L34:M34"/>
    <mergeCell ref="O34:P34"/>
    <mergeCell ref="B31:K31"/>
    <mergeCell ref="L31:M31"/>
    <mergeCell ref="O31:P31"/>
    <mergeCell ref="B32:K32"/>
    <mergeCell ref="L32:M32"/>
    <mergeCell ref="O32:P32"/>
    <mergeCell ref="B29:K29"/>
    <mergeCell ref="L29:M29"/>
    <mergeCell ref="O29:P29"/>
    <mergeCell ref="B30:K30"/>
    <mergeCell ref="L30:M30"/>
    <mergeCell ref="O30:P30"/>
    <mergeCell ref="B28:K28"/>
    <mergeCell ref="L28:M28"/>
    <mergeCell ref="O28:P28"/>
    <mergeCell ref="B26:K26"/>
    <mergeCell ref="L26:M26"/>
    <mergeCell ref="O26:P26"/>
    <mergeCell ref="B27:K27"/>
    <mergeCell ref="L27:M27"/>
    <mergeCell ref="O27:P27"/>
    <mergeCell ref="B24:K24"/>
    <mergeCell ref="L24:M24"/>
    <mergeCell ref="O24:P24"/>
    <mergeCell ref="B25:K25"/>
    <mergeCell ref="L25:M25"/>
    <mergeCell ref="O25:P25"/>
    <mergeCell ref="B21:N21"/>
    <mergeCell ref="O21:P21"/>
    <mergeCell ref="A22:P22"/>
    <mergeCell ref="B23:K23"/>
    <mergeCell ref="L23:M23"/>
    <mergeCell ref="O23:P23"/>
    <mergeCell ref="B18:N18"/>
    <mergeCell ref="O18:P18"/>
    <mergeCell ref="B19:N19"/>
    <mergeCell ref="O19:P19"/>
    <mergeCell ref="B20:N20"/>
    <mergeCell ref="O20:P20"/>
    <mergeCell ref="B15:N15"/>
    <mergeCell ref="O15:P15"/>
    <mergeCell ref="B16:N16"/>
    <mergeCell ref="O16:P16"/>
    <mergeCell ref="B17:N17"/>
    <mergeCell ref="O17:P17"/>
    <mergeCell ref="B12:N12"/>
    <mergeCell ref="O12:P12"/>
    <mergeCell ref="B13:N13"/>
    <mergeCell ref="O13:P13"/>
    <mergeCell ref="B14:N14"/>
    <mergeCell ref="O14:P14"/>
    <mergeCell ref="B11:N11"/>
    <mergeCell ref="O11:P11"/>
    <mergeCell ref="B3:N3"/>
    <mergeCell ref="A5:P5"/>
    <mergeCell ref="B6:N6"/>
    <mergeCell ref="O6:P6"/>
    <mergeCell ref="B7:N7"/>
    <mergeCell ref="O7:P7"/>
    <mergeCell ref="B8:N8"/>
    <mergeCell ref="O8:P8"/>
    <mergeCell ref="B9:N9"/>
    <mergeCell ref="O9:P9"/>
    <mergeCell ref="A10:P10"/>
  </mergeCells>
  <pageMargins left="0.7" right="0.7" top="0.75" bottom="0.75" header="0.3" footer="0.3"/>
  <pageSetup paperSize="9" scale="92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2:P38"/>
  <sheetViews>
    <sheetView topLeftCell="A28" workbookViewId="0">
      <selection activeCell="D40" sqref="D40:J40"/>
    </sheetView>
  </sheetViews>
  <sheetFormatPr defaultRowHeight="14.4"/>
  <cols>
    <col min="11" max="11" width="7.21875" customWidth="1"/>
    <col min="13" max="13" width="11.44140625" customWidth="1"/>
    <col min="14" max="14" width="0.109375" customWidth="1"/>
    <col min="16" max="16" width="7" customWidth="1"/>
  </cols>
  <sheetData>
    <row r="2" spans="1:16" ht="15.6">
      <c r="O2" s="1"/>
      <c r="P2" s="1"/>
    </row>
    <row r="3" spans="1:16" ht="28.8" customHeight="1">
      <c r="B3" s="9" t="s">
        <v>67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5" spans="1:16" ht="15.6">
      <c r="A5" s="6" t="s">
        <v>36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8"/>
    </row>
    <row r="6" spans="1:16" ht="34.200000000000003" customHeight="1">
      <c r="A6" s="2" t="s">
        <v>1</v>
      </c>
      <c r="B6" s="10" t="s">
        <v>2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2"/>
      <c r="O6" s="13">
        <v>0</v>
      </c>
      <c r="P6" s="14"/>
    </row>
    <row r="7" spans="1:16" ht="13.2" customHeight="1">
      <c r="A7" s="2" t="s">
        <v>3</v>
      </c>
      <c r="B7" s="10" t="s">
        <v>4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2"/>
      <c r="O7" s="28">
        <f>1049/1000</f>
        <v>1.0489999999999999</v>
      </c>
      <c r="P7" s="29"/>
    </row>
    <row r="8" spans="1:16" ht="29.4" customHeight="1">
      <c r="A8" s="2" t="s">
        <v>5</v>
      </c>
      <c r="B8" s="10" t="s">
        <v>6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2"/>
      <c r="O8" s="13">
        <v>0</v>
      </c>
      <c r="P8" s="14"/>
    </row>
    <row r="9" spans="1:16" ht="15.6">
      <c r="A9" s="2" t="s">
        <v>7</v>
      </c>
      <c r="B9" s="10" t="s">
        <v>8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2"/>
      <c r="O9" s="13">
        <v>1.379</v>
      </c>
      <c r="P9" s="14"/>
    </row>
    <row r="10" spans="1:16" ht="15.6">
      <c r="A10" s="6" t="s">
        <v>35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8"/>
    </row>
    <row r="11" spans="1:16" ht="31.2" customHeight="1">
      <c r="A11" s="2" t="s">
        <v>9</v>
      </c>
      <c r="B11" s="10" t="s">
        <v>10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2"/>
      <c r="O11" s="21">
        <f>O13/O12*(O14/7000)*1000</f>
        <v>352.44987049144248</v>
      </c>
      <c r="P11" s="22"/>
    </row>
    <row r="12" spans="1:16" ht="15.6">
      <c r="A12" s="2" t="s">
        <v>11</v>
      </c>
      <c r="B12" s="10" t="s">
        <v>12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2"/>
      <c r="O12" s="19">
        <f>O18+O17+O16</f>
        <v>1409.8061642274442</v>
      </c>
      <c r="P12" s="20"/>
    </row>
    <row r="13" spans="1:16" ht="15.6">
      <c r="A13" s="2" t="s">
        <v>13</v>
      </c>
      <c r="B13" s="10" t="s">
        <v>14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2"/>
      <c r="O13" s="25">
        <v>659</v>
      </c>
      <c r="P13" s="26"/>
    </row>
    <row r="14" spans="1:16" ht="15.6">
      <c r="A14" s="2" t="s">
        <v>15</v>
      </c>
      <c r="B14" s="10" t="s">
        <v>16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2"/>
      <c r="O14" s="17">
        <v>5278</v>
      </c>
      <c r="P14" s="18"/>
    </row>
    <row r="15" spans="1:16" ht="15.6">
      <c r="A15" s="2" t="s">
        <v>17</v>
      </c>
      <c r="B15" s="10" t="s">
        <v>18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2"/>
      <c r="O15" s="17"/>
      <c r="P15" s="18"/>
    </row>
    <row r="16" spans="1:16" ht="15.6">
      <c r="A16" s="2" t="s">
        <v>19</v>
      </c>
      <c r="B16" s="10" t="s">
        <v>0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2"/>
      <c r="O16" s="19">
        <f>'[1]Котельные  угольные 2019 '!$GC$15</f>
        <v>36.445973287469201</v>
      </c>
      <c r="P16" s="20"/>
    </row>
    <row r="17" spans="1:16" ht="15.6">
      <c r="A17" s="2" t="s">
        <v>22</v>
      </c>
      <c r="B17" s="10" t="s">
        <v>21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2"/>
      <c r="O17" s="19">
        <f>'[1]Котельные  угольные 2019 '!$GB$15</f>
        <v>271.43022693997506</v>
      </c>
      <c r="P17" s="20"/>
    </row>
    <row r="18" spans="1:16" ht="15.6">
      <c r="A18" s="2" t="s">
        <v>20</v>
      </c>
      <c r="B18" s="10" t="s">
        <v>23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2"/>
      <c r="O18" s="19">
        <f>O19+O20+O21</f>
        <v>1101.9299639999999</v>
      </c>
      <c r="P18" s="20"/>
    </row>
    <row r="19" spans="1:16" ht="15.6">
      <c r="A19" s="2"/>
      <c r="B19" s="10" t="s">
        <v>24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2"/>
      <c r="O19" s="19">
        <v>1013.827</v>
      </c>
      <c r="P19" s="20"/>
    </row>
    <row r="20" spans="1:16" ht="15.6">
      <c r="A20" s="2"/>
      <c r="B20" s="10" t="s">
        <v>25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2"/>
      <c r="O20" s="19">
        <v>49.040999999999997</v>
      </c>
      <c r="P20" s="20"/>
    </row>
    <row r="21" spans="1:16" ht="15.6">
      <c r="A21" s="2"/>
      <c r="B21" s="10" t="s">
        <v>26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2"/>
      <c r="O21" s="19">
        <v>39.061964000000003</v>
      </c>
      <c r="P21" s="20"/>
    </row>
    <row r="22" spans="1:16" ht="15.6">
      <c r="A22" s="6" t="s">
        <v>37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8"/>
    </row>
    <row r="23" spans="1:16" ht="30.6" customHeight="1">
      <c r="A23" s="2"/>
      <c r="B23" s="13" t="s">
        <v>34</v>
      </c>
      <c r="C23" s="27"/>
      <c r="D23" s="27"/>
      <c r="E23" s="27"/>
      <c r="F23" s="27"/>
      <c r="G23" s="27"/>
      <c r="H23" s="27"/>
      <c r="I23" s="27"/>
      <c r="J23" s="27"/>
      <c r="K23" s="14"/>
      <c r="L23" s="15" t="s">
        <v>28</v>
      </c>
      <c r="M23" s="16"/>
      <c r="O23" s="13" t="s">
        <v>27</v>
      </c>
      <c r="P23" s="14"/>
    </row>
    <row r="24" spans="1:16" ht="15.6">
      <c r="A24" s="2" t="s">
        <v>29</v>
      </c>
      <c r="B24" s="13"/>
      <c r="C24" s="27"/>
      <c r="D24" s="27"/>
      <c r="E24" s="27"/>
      <c r="F24" s="27"/>
      <c r="G24" s="27"/>
      <c r="H24" s="27"/>
      <c r="I24" s="27"/>
      <c r="J24" s="27"/>
      <c r="K24" s="14"/>
      <c r="L24" s="15">
        <f>15/1000</f>
        <v>1.4999999999999999E-2</v>
      </c>
      <c r="M24" s="16"/>
      <c r="O24" s="13"/>
      <c r="P24" s="14"/>
    </row>
    <row r="25" spans="1:16" ht="15.6">
      <c r="A25" s="2" t="s">
        <v>30</v>
      </c>
      <c r="B25" s="13"/>
      <c r="C25" s="27"/>
      <c r="D25" s="27"/>
      <c r="E25" s="27"/>
      <c r="F25" s="27"/>
      <c r="G25" s="27"/>
      <c r="H25" s="27"/>
      <c r="I25" s="27"/>
      <c r="J25" s="27"/>
      <c r="K25" s="14"/>
      <c r="L25" s="15">
        <f>20/1000</f>
        <v>0.02</v>
      </c>
      <c r="M25" s="16"/>
      <c r="O25" s="13"/>
      <c r="P25" s="14"/>
    </row>
    <row r="26" spans="1:16" ht="15.6">
      <c r="A26" s="2" t="s">
        <v>31</v>
      </c>
      <c r="B26" s="13"/>
      <c r="C26" s="27"/>
      <c r="D26" s="27"/>
      <c r="E26" s="27"/>
      <c r="F26" s="27"/>
      <c r="G26" s="27"/>
      <c r="H26" s="27"/>
      <c r="I26" s="27"/>
      <c r="J26" s="27"/>
      <c r="K26" s="14"/>
      <c r="L26" s="15">
        <f>25/1000</f>
        <v>2.5000000000000001E-2</v>
      </c>
      <c r="M26" s="16"/>
      <c r="O26" s="13"/>
      <c r="P26" s="14"/>
    </row>
    <row r="27" spans="1:16" ht="15.6">
      <c r="A27" s="2" t="s">
        <v>32</v>
      </c>
      <c r="B27" s="13"/>
      <c r="C27" s="27"/>
      <c r="D27" s="27"/>
      <c r="E27" s="27"/>
      <c r="F27" s="27"/>
      <c r="G27" s="27"/>
      <c r="H27" s="27"/>
      <c r="I27" s="27"/>
      <c r="J27" s="27"/>
      <c r="K27" s="14"/>
      <c r="L27" s="15">
        <f>32/1000</f>
        <v>3.2000000000000001E-2</v>
      </c>
      <c r="M27" s="16"/>
      <c r="O27" s="13">
        <v>22</v>
      </c>
      <c r="P27" s="14"/>
    </row>
    <row r="28" spans="1:16" ht="15.6">
      <c r="A28" s="2" t="s">
        <v>33</v>
      </c>
      <c r="B28" s="13"/>
      <c r="C28" s="27"/>
      <c r="D28" s="27"/>
      <c r="E28" s="27"/>
      <c r="F28" s="27"/>
      <c r="G28" s="27"/>
      <c r="H28" s="27"/>
      <c r="I28" s="27"/>
      <c r="J28" s="27"/>
      <c r="K28" s="14"/>
      <c r="L28" s="15">
        <f>45/1000</f>
        <v>4.4999999999999998E-2</v>
      </c>
      <c r="M28" s="16"/>
      <c r="O28" s="13">
        <v>89.5</v>
      </c>
      <c r="P28" s="14"/>
    </row>
    <row r="29" spans="1:16" ht="15.6">
      <c r="A29" s="2" t="s">
        <v>44</v>
      </c>
      <c r="B29" s="13"/>
      <c r="C29" s="27"/>
      <c r="D29" s="27"/>
      <c r="E29" s="27"/>
      <c r="F29" s="27"/>
      <c r="G29" s="27"/>
      <c r="H29" s="27"/>
      <c r="I29" s="27"/>
      <c r="J29" s="27"/>
      <c r="K29" s="14"/>
      <c r="L29" s="15">
        <f>57/1000</f>
        <v>5.7000000000000002E-2</v>
      </c>
      <c r="M29" s="16"/>
      <c r="O29" s="13">
        <v>232</v>
      </c>
      <c r="P29" s="14"/>
    </row>
    <row r="30" spans="1:16" ht="15.6">
      <c r="A30" s="2" t="s">
        <v>45</v>
      </c>
      <c r="B30" s="13"/>
      <c r="C30" s="27"/>
      <c r="D30" s="27"/>
      <c r="E30" s="27"/>
      <c r="F30" s="27"/>
      <c r="G30" s="27"/>
      <c r="H30" s="27"/>
      <c r="I30" s="27"/>
      <c r="J30" s="27"/>
      <c r="K30" s="14"/>
      <c r="L30" s="15">
        <f>76/1000</f>
        <v>7.5999999999999998E-2</v>
      </c>
      <c r="M30" s="16"/>
      <c r="O30" s="13">
        <v>244</v>
      </c>
      <c r="P30" s="14"/>
    </row>
    <row r="31" spans="1:16" ht="15.6">
      <c r="A31" s="2" t="s">
        <v>46</v>
      </c>
      <c r="B31" s="13"/>
      <c r="C31" s="27"/>
      <c r="D31" s="27"/>
      <c r="E31" s="27"/>
      <c r="F31" s="27"/>
      <c r="G31" s="27"/>
      <c r="H31" s="27"/>
      <c r="I31" s="27"/>
      <c r="J31" s="27"/>
      <c r="K31" s="14"/>
      <c r="L31" s="15">
        <f>89/1000</f>
        <v>8.8999999999999996E-2</v>
      </c>
      <c r="M31" s="16"/>
      <c r="O31" s="13">
        <v>102</v>
      </c>
      <c r="P31" s="14"/>
    </row>
    <row r="32" spans="1:16" ht="15.6">
      <c r="A32" s="2" t="s">
        <v>47</v>
      </c>
      <c r="B32" s="13"/>
      <c r="C32" s="27"/>
      <c r="D32" s="27"/>
      <c r="E32" s="27"/>
      <c r="F32" s="27"/>
      <c r="G32" s="27"/>
      <c r="H32" s="27"/>
      <c r="I32" s="27"/>
      <c r="J32" s="27"/>
      <c r="K32" s="14"/>
      <c r="L32" s="15">
        <f>108/1000</f>
        <v>0.108</v>
      </c>
      <c r="M32" s="16"/>
      <c r="O32" s="13">
        <v>232</v>
      </c>
      <c r="P32" s="14"/>
    </row>
    <row r="33" spans="1:16" ht="15.6">
      <c r="A33" s="2" t="s">
        <v>48</v>
      </c>
      <c r="B33" s="13"/>
      <c r="C33" s="27"/>
      <c r="D33" s="27"/>
      <c r="E33" s="27"/>
      <c r="F33" s="27"/>
      <c r="G33" s="27"/>
      <c r="H33" s="27"/>
      <c r="I33" s="27"/>
      <c r="J33" s="27"/>
      <c r="K33" s="14"/>
      <c r="L33" s="15">
        <f>125/1000</f>
        <v>0.125</v>
      </c>
      <c r="M33" s="16"/>
      <c r="O33" s="13"/>
      <c r="P33" s="14"/>
    </row>
    <row r="34" spans="1:16" ht="15.6">
      <c r="A34" s="2" t="s">
        <v>49</v>
      </c>
      <c r="B34" s="13"/>
      <c r="C34" s="27"/>
      <c r="D34" s="27"/>
      <c r="E34" s="27"/>
      <c r="F34" s="27"/>
      <c r="G34" s="27"/>
      <c r="H34" s="27"/>
      <c r="I34" s="27"/>
      <c r="J34" s="27"/>
      <c r="K34" s="14"/>
      <c r="L34" s="15">
        <f>159/1000</f>
        <v>0.159</v>
      </c>
      <c r="M34" s="16"/>
      <c r="O34" s="13">
        <v>127.5</v>
      </c>
      <c r="P34" s="14"/>
    </row>
    <row r="35" spans="1:16" ht="15.6">
      <c r="A35" s="2" t="s">
        <v>50</v>
      </c>
      <c r="B35" s="13"/>
      <c r="C35" s="27"/>
      <c r="D35" s="27"/>
      <c r="E35" s="27"/>
      <c r="F35" s="27"/>
      <c r="G35" s="27"/>
      <c r="H35" s="27"/>
      <c r="I35" s="27"/>
      <c r="J35" s="27"/>
      <c r="K35" s="14"/>
      <c r="L35" s="15">
        <f>219/1000</f>
        <v>0.219</v>
      </c>
      <c r="M35" s="16"/>
      <c r="O35" s="13"/>
      <c r="P35" s="14"/>
    </row>
    <row r="36" spans="1:16" ht="15.6">
      <c r="A36" s="2" t="s">
        <v>51</v>
      </c>
      <c r="B36" s="13"/>
      <c r="C36" s="27"/>
      <c r="D36" s="27"/>
      <c r="E36" s="27"/>
      <c r="F36" s="27"/>
      <c r="G36" s="27"/>
      <c r="H36" s="27"/>
      <c r="I36" s="27"/>
      <c r="J36" s="27"/>
      <c r="K36" s="14"/>
      <c r="L36" s="15">
        <f>273/1000</f>
        <v>0.27300000000000002</v>
      </c>
      <c r="M36" s="16"/>
      <c r="O36" s="13"/>
      <c r="P36" s="14"/>
    </row>
    <row r="37" spans="1:16" ht="15.6">
      <c r="A37" s="2" t="s">
        <v>52</v>
      </c>
      <c r="B37" s="13"/>
      <c r="C37" s="27"/>
      <c r="D37" s="27"/>
      <c r="E37" s="27"/>
      <c r="F37" s="27"/>
      <c r="G37" s="27"/>
      <c r="H37" s="27"/>
      <c r="I37" s="27"/>
      <c r="J37" s="27"/>
      <c r="K37" s="14"/>
      <c r="L37" s="15">
        <f>325/1000</f>
        <v>0.32500000000000001</v>
      </c>
      <c r="M37" s="16"/>
      <c r="O37" s="13"/>
      <c r="P37" s="14"/>
    </row>
    <row r="38" spans="1:16" ht="15.6">
      <c r="A38" s="2" t="s">
        <v>53</v>
      </c>
      <c r="B38" s="13"/>
      <c r="C38" s="27"/>
      <c r="D38" s="27"/>
      <c r="E38" s="27"/>
      <c r="F38" s="27"/>
      <c r="G38" s="27"/>
      <c r="H38" s="27"/>
      <c r="I38" s="27"/>
      <c r="J38" s="27"/>
      <c r="K38" s="14"/>
      <c r="L38" s="15">
        <f>426/1000</f>
        <v>0.42599999999999999</v>
      </c>
      <c r="M38" s="16"/>
      <c r="O38" s="13"/>
      <c r="P38" s="14"/>
    </row>
  </sheetData>
  <mergeCells count="82">
    <mergeCell ref="B37:K37"/>
    <mergeCell ref="L37:M37"/>
    <mergeCell ref="O37:P37"/>
    <mergeCell ref="B38:K38"/>
    <mergeCell ref="L38:M38"/>
    <mergeCell ref="O38:P38"/>
    <mergeCell ref="B35:K35"/>
    <mergeCell ref="L35:M35"/>
    <mergeCell ref="O35:P35"/>
    <mergeCell ref="B36:K36"/>
    <mergeCell ref="L36:M36"/>
    <mergeCell ref="O36:P36"/>
    <mergeCell ref="B33:K33"/>
    <mergeCell ref="L33:M33"/>
    <mergeCell ref="O33:P33"/>
    <mergeCell ref="B34:K34"/>
    <mergeCell ref="L34:M34"/>
    <mergeCell ref="O34:P34"/>
    <mergeCell ref="B31:K31"/>
    <mergeCell ref="L31:M31"/>
    <mergeCell ref="O31:P31"/>
    <mergeCell ref="B32:K32"/>
    <mergeCell ref="L32:M32"/>
    <mergeCell ref="O32:P32"/>
    <mergeCell ref="B29:K29"/>
    <mergeCell ref="L29:M29"/>
    <mergeCell ref="O29:P29"/>
    <mergeCell ref="B30:K30"/>
    <mergeCell ref="L30:M30"/>
    <mergeCell ref="O30:P30"/>
    <mergeCell ref="B28:K28"/>
    <mergeCell ref="L28:M28"/>
    <mergeCell ref="O28:P28"/>
    <mergeCell ref="B26:K26"/>
    <mergeCell ref="L26:M26"/>
    <mergeCell ref="O26:P26"/>
    <mergeCell ref="B27:K27"/>
    <mergeCell ref="L27:M27"/>
    <mergeCell ref="O27:P27"/>
    <mergeCell ref="B24:K24"/>
    <mergeCell ref="L24:M24"/>
    <mergeCell ref="O24:P24"/>
    <mergeCell ref="B25:K25"/>
    <mergeCell ref="L25:M25"/>
    <mergeCell ref="O25:P25"/>
    <mergeCell ref="B21:N21"/>
    <mergeCell ref="O21:P21"/>
    <mergeCell ref="A22:P22"/>
    <mergeCell ref="B23:K23"/>
    <mergeCell ref="L23:M23"/>
    <mergeCell ref="O23:P23"/>
    <mergeCell ref="B18:N18"/>
    <mergeCell ref="O18:P18"/>
    <mergeCell ref="B19:N19"/>
    <mergeCell ref="O19:P19"/>
    <mergeCell ref="B20:N20"/>
    <mergeCell ref="O20:P20"/>
    <mergeCell ref="B15:N15"/>
    <mergeCell ref="O15:P15"/>
    <mergeCell ref="B16:N16"/>
    <mergeCell ref="O16:P16"/>
    <mergeCell ref="B17:N17"/>
    <mergeCell ref="O17:P17"/>
    <mergeCell ref="B12:N12"/>
    <mergeCell ref="O12:P12"/>
    <mergeCell ref="B13:N13"/>
    <mergeCell ref="O13:P13"/>
    <mergeCell ref="B14:N14"/>
    <mergeCell ref="O14:P14"/>
    <mergeCell ref="B11:N11"/>
    <mergeCell ref="O11:P11"/>
    <mergeCell ref="B3:N3"/>
    <mergeCell ref="A5:P5"/>
    <mergeCell ref="B6:N6"/>
    <mergeCell ref="O6:P6"/>
    <mergeCell ref="B7:N7"/>
    <mergeCell ref="O7:P7"/>
    <mergeCell ref="B8:N8"/>
    <mergeCell ref="O8:P8"/>
    <mergeCell ref="B9:N9"/>
    <mergeCell ref="O9:P9"/>
    <mergeCell ref="A10:P10"/>
  </mergeCells>
  <pageMargins left="0.7" right="0.7" top="0.75" bottom="0.75" header="0.3" footer="0.3"/>
  <pageSetup paperSize="9" scale="92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2:P38"/>
  <sheetViews>
    <sheetView topLeftCell="A31" workbookViewId="0">
      <selection activeCell="D40" sqref="D40:J40"/>
    </sheetView>
  </sheetViews>
  <sheetFormatPr defaultRowHeight="14.4"/>
  <cols>
    <col min="11" max="11" width="7.21875" customWidth="1"/>
    <col min="13" max="13" width="11.44140625" customWidth="1"/>
    <col min="14" max="14" width="0.109375" customWidth="1"/>
    <col min="16" max="16" width="7" customWidth="1"/>
  </cols>
  <sheetData>
    <row r="2" spans="1:16" ht="15.6">
      <c r="O2" s="1"/>
      <c r="P2" s="1"/>
    </row>
    <row r="3" spans="1:16" ht="28.8" customHeight="1">
      <c r="B3" s="9" t="s">
        <v>68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5" spans="1:16" ht="15.6">
      <c r="A5" s="6" t="s">
        <v>36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8"/>
    </row>
    <row r="6" spans="1:16" ht="34.200000000000003" customHeight="1">
      <c r="A6" s="2" t="s">
        <v>1</v>
      </c>
      <c r="B6" s="10" t="s">
        <v>2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2"/>
      <c r="O6" s="13">
        <v>0</v>
      </c>
      <c r="P6" s="14"/>
    </row>
    <row r="7" spans="1:16" ht="13.2" customHeight="1">
      <c r="A7" s="2" t="s">
        <v>3</v>
      </c>
      <c r="B7" s="10" t="s">
        <v>4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2"/>
      <c r="O7" s="28">
        <f>462/1000</f>
        <v>0.46200000000000002</v>
      </c>
      <c r="P7" s="29"/>
    </row>
    <row r="8" spans="1:16" ht="29.4" customHeight="1">
      <c r="A8" s="2" t="s">
        <v>5</v>
      </c>
      <c r="B8" s="10" t="s">
        <v>6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2"/>
      <c r="O8" s="13">
        <v>0</v>
      </c>
      <c r="P8" s="14"/>
    </row>
    <row r="9" spans="1:16" ht="15.6">
      <c r="A9" s="2" t="s">
        <v>7</v>
      </c>
      <c r="B9" s="10" t="s">
        <v>8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2"/>
      <c r="O9" s="13">
        <v>1.26</v>
      </c>
      <c r="P9" s="14"/>
    </row>
    <row r="10" spans="1:16" ht="15.6">
      <c r="A10" s="6" t="s">
        <v>35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8"/>
    </row>
    <row r="11" spans="1:16" ht="31.2" customHeight="1">
      <c r="A11" s="2" t="s">
        <v>9</v>
      </c>
      <c r="B11" s="10" t="s">
        <v>10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2"/>
      <c r="O11" s="21">
        <f>O13/O12*(O14/7000)*1000</f>
        <v>500.43373115148938</v>
      </c>
      <c r="P11" s="22"/>
    </row>
    <row r="12" spans="1:16" ht="15.6">
      <c r="A12" s="2" t="s">
        <v>11</v>
      </c>
      <c r="B12" s="10" t="s">
        <v>12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2"/>
      <c r="O12" s="32">
        <f>O18+O17+O16</f>
        <v>515.13833691190973</v>
      </c>
      <c r="P12" s="33"/>
    </row>
    <row r="13" spans="1:16" ht="15.6">
      <c r="A13" s="2" t="s">
        <v>13</v>
      </c>
      <c r="B13" s="10" t="s">
        <v>14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2"/>
      <c r="O13" s="25">
        <v>341.9</v>
      </c>
      <c r="P13" s="26"/>
    </row>
    <row r="14" spans="1:16" ht="15.6">
      <c r="A14" s="2" t="s">
        <v>15</v>
      </c>
      <c r="B14" s="10" t="s">
        <v>16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2"/>
      <c r="O14" s="17">
        <v>5278</v>
      </c>
      <c r="P14" s="18"/>
    </row>
    <row r="15" spans="1:16" ht="15.6">
      <c r="A15" s="2" t="s">
        <v>17</v>
      </c>
      <c r="B15" s="10" t="s">
        <v>18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2"/>
      <c r="O15" s="17"/>
      <c r="P15" s="18"/>
    </row>
    <row r="16" spans="1:16" ht="15.6">
      <c r="A16" s="2" t="s">
        <v>19</v>
      </c>
      <c r="B16" s="10" t="s">
        <v>0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2"/>
      <c r="O16" s="32">
        <f>'[1]Котельные  угольные 2019 '!$GC$17</f>
        <v>41.444939840191282</v>
      </c>
      <c r="P16" s="33"/>
    </row>
    <row r="17" spans="1:16" ht="15.6">
      <c r="A17" s="2" t="s">
        <v>22</v>
      </c>
      <c r="B17" s="10" t="s">
        <v>21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2"/>
      <c r="O17" s="32">
        <f>'[1]Котельные  угольные 2019 '!$GB$17</f>
        <v>167.13766407171852</v>
      </c>
      <c r="P17" s="33"/>
    </row>
    <row r="18" spans="1:16" ht="15.6">
      <c r="A18" s="2" t="s">
        <v>20</v>
      </c>
      <c r="B18" s="10" t="s">
        <v>23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2"/>
      <c r="O18" s="32">
        <f>O19+O20+O21</f>
        <v>306.55573299999998</v>
      </c>
      <c r="P18" s="33"/>
    </row>
    <row r="19" spans="1:16" ht="15.6">
      <c r="A19" s="2"/>
      <c r="B19" s="10" t="s">
        <v>24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2"/>
      <c r="O19" s="25">
        <v>0</v>
      </c>
      <c r="P19" s="26"/>
    </row>
    <row r="20" spans="1:16" ht="15.6">
      <c r="A20" s="2"/>
      <c r="B20" s="10" t="s">
        <v>25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2"/>
      <c r="O20" s="32">
        <v>306.55573299999998</v>
      </c>
      <c r="P20" s="33"/>
    </row>
    <row r="21" spans="1:16" ht="15.6">
      <c r="A21" s="2"/>
      <c r="B21" s="10" t="s">
        <v>26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2"/>
      <c r="O21" s="25">
        <v>0</v>
      </c>
      <c r="P21" s="26"/>
    </row>
    <row r="22" spans="1:16" ht="15.6">
      <c r="A22" s="6" t="s">
        <v>37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8"/>
    </row>
    <row r="23" spans="1:16" ht="30.6" customHeight="1">
      <c r="A23" s="2"/>
      <c r="B23" s="13" t="s">
        <v>34</v>
      </c>
      <c r="C23" s="27"/>
      <c r="D23" s="27"/>
      <c r="E23" s="27"/>
      <c r="F23" s="27"/>
      <c r="G23" s="27"/>
      <c r="H23" s="27"/>
      <c r="I23" s="27"/>
      <c r="J23" s="27"/>
      <c r="K23" s="14"/>
      <c r="L23" s="15" t="s">
        <v>28</v>
      </c>
      <c r="M23" s="16"/>
      <c r="O23" s="13" t="s">
        <v>27</v>
      </c>
      <c r="P23" s="14"/>
    </row>
    <row r="24" spans="1:16" ht="15.6">
      <c r="A24" s="2" t="s">
        <v>29</v>
      </c>
      <c r="B24" s="13"/>
      <c r="C24" s="27"/>
      <c r="D24" s="27"/>
      <c r="E24" s="27"/>
      <c r="F24" s="27"/>
      <c r="G24" s="27"/>
      <c r="H24" s="27"/>
      <c r="I24" s="27"/>
      <c r="J24" s="27"/>
      <c r="K24" s="14"/>
      <c r="L24" s="15">
        <f>15/1000</f>
        <v>1.4999999999999999E-2</v>
      </c>
      <c r="M24" s="16"/>
      <c r="O24" s="13"/>
      <c r="P24" s="14"/>
    </row>
    <row r="25" spans="1:16" ht="15.6">
      <c r="A25" s="2" t="s">
        <v>30</v>
      </c>
      <c r="B25" s="13"/>
      <c r="C25" s="27"/>
      <c r="D25" s="27"/>
      <c r="E25" s="27"/>
      <c r="F25" s="27"/>
      <c r="G25" s="27"/>
      <c r="H25" s="27"/>
      <c r="I25" s="27"/>
      <c r="J25" s="27"/>
      <c r="K25" s="14"/>
      <c r="L25" s="15">
        <f>20/1000</f>
        <v>0.02</v>
      </c>
      <c r="M25" s="16"/>
      <c r="O25" s="13"/>
      <c r="P25" s="14"/>
    </row>
    <row r="26" spans="1:16" ht="15.6">
      <c r="A26" s="2" t="s">
        <v>31</v>
      </c>
      <c r="B26" s="13"/>
      <c r="C26" s="27"/>
      <c r="D26" s="27"/>
      <c r="E26" s="27"/>
      <c r="F26" s="27"/>
      <c r="G26" s="27"/>
      <c r="H26" s="27"/>
      <c r="I26" s="27"/>
      <c r="J26" s="27"/>
      <c r="K26" s="14"/>
      <c r="L26" s="15">
        <f>25/1000</f>
        <v>2.5000000000000001E-2</v>
      </c>
      <c r="M26" s="16"/>
      <c r="O26" s="13"/>
      <c r="P26" s="14"/>
    </row>
    <row r="27" spans="1:16" ht="15.6">
      <c r="A27" s="2" t="s">
        <v>32</v>
      </c>
      <c r="B27" s="13"/>
      <c r="C27" s="27"/>
      <c r="D27" s="27"/>
      <c r="E27" s="27"/>
      <c r="F27" s="27"/>
      <c r="G27" s="27"/>
      <c r="H27" s="27"/>
      <c r="I27" s="27"/>
      <c r="J27" s="27"/>
      <c r="K27" s="14"/>
      <c r="L27" s="15">
        <f>32/1000</f>
        <v>3.2000000000000001E-2</v>
      </c>
      <c r="M27" s="16"/>
      <c r="O27" s="13"/>
      <c r="P27" s="14"/>
    </row>
    <row r="28" spans="1:16" ht="15.6">
      <c r="A28" s="2" t="s">
        <v>33</v>
      </c>
      <c r="B28" s="13"/>
      <c r="C28" s="27"/>
      <c r="D28" s="27"/>
      <c r="E28" s="27"/>
      <c r="F28" s="27"/>
      <c r="G28" s="27"/>
      <c r="H28" s="27"/>
      <c r="I28" s="27"/>
      <c r="J28" s="27"/>
      <c r="K28" s="14"/>
      <c r="L28" s="15">
        <f>45/1000</f>
        <v>4.4999999999999998E-2</v>
      </c>
      <c r="M28" s="16"/>
      <c r="O28" s="13"/>
      <c r="P28" s="14"/>
    </row>
    <row r="29" spans="1:16" ht="15.6">
      <c r="A29" s="2" t="s">
        <v>44</v>
      </c>
      <c r="B29" s="13"/>
      <c r="C29" s="27"/>
      <c r="D29" s="27"/>
      <c r="E29" s="27"/>
      <c r="F29" s="27"/>
      <c r="G29" s="27"/>
      <c r="H29" s="27"/>
      <c r="I29" s="27"/>
      <c r="J29" s="27"/>
      <c r="K29" s="14"/>
      <c r="L29" s="15">
        <f>57/1000</f>
        <v>5.7000000000000002E-2</v>
      </c>
      <c r="M29" s="16"/>
      <c r="O29" s="13">
        <v>138</v>
      </c>
      <c r="P29" s="14"/>
    </row>
    <row r="30" spans="1:16" ht="15.6">
      <c r="A30" s="2" t="s">
        <v>45</v>
      </c>
      <c r="B30" s="13"/>
      <c r="C30" s="27"/>
      <c r="D30" s="27"/>
      <c r="E30" s="27"/>
      <c r="F30" s="27"/>
      <c r="G30" s="27"/>
      <c r="H30" s="27"/>
      <c r="I30" s="27"/>
      <c r="J30" s="27"/>
      <c r="K30" s="14"/>
      <c r="L30" s="15">
        <f>76/1000</f>
        <v>7.5999999999999998E-2</v>
      </c>
      <c r="M30" s="16"/>
      <c r="O30" s="13">
        <v>34</v>
      </c>
      <c r="P30" s="14"/>
    </row>
    <row r="31" spans="1:16" ht="15.6">
      <c r="A31" s="2" t="s">
        <v>46</v>
      </c>
      <c r="B31" s="13"/>
      <c r="C31" s="27"/>
      <c r="D31" s="27"/>
      <c r="E31" s="27"/>
      <c r="F31" s="27"/>
      <c r="G31" s="27"/>
      <c r="H31" s="27"/>
      <c r="I31" s="27"/>
      <c r="J31" s="27"/>
      <c r="K31" s="14"/>
      <c r="L31" s="15">
        <f>89/1000</f>
        <v>8.8999999999999996E-2</v>
      </c>
      <c r="M31" s="16"/>
      <c r="O31" s="13"/>
      <c r="P31" s="14"/>
    </row>
    <row r="32" spans="1:16" ht="15.6">
      <c r="A32" s="2" t="s">
        <v>47</v>
      </c>
      <c r="B32" s="13"/>
      <c r="C32" s="27"/>
      <c r="D32" s="27"/>
      <c r="E32" s="27"/>
      <c r="F32" s="27"/>
      <c r="G32" s="27"/>
      <c r="H32" s="27"/>
      <c r="I32" s="27"/>
      <c r="J32" s="27"/>
      <c r="K32" s="14"/>
      <c r="L32" s="15">
        <f>108/1000</f>
        <v>0.108</v>
      </c>
      <c r="M32" s="16"/>
      <c r="O32" s="13">
        <v>107</v>
      </c>
      <c r="P32" s="14"/>
    </row>
    <row r="33" spans="1:16" ht="15.6">
      <c r="A33" s="2" t="s">
        <v>48</v>
      </c>
      <c r="B33" s="13"/>
      <c r="C33" s="27"/>
      <c r="D33" s="27"/>
      <c r="E33" s="27"/>
      <c r="F33" s="27"/>
      <c r="G33" s="27"/>
      <c r="H33" s="27"/>
      <c r="I33" s="27"/>
      <c r="J33" s="27"/>
      <c r="K33" s="14"/>
      <c r="L33" s="15">
        <f>125/1000</f>
        <v>0.125</v>
      </c>
      <c r="M33" s="16"/>
      <c r="O33" s="13"/>
      <c r="P33" s="14"/>
    </row>
    <row r="34" spans="1:16" ht="15.6">
      <c r="A34" s="2" t="s">
        <v>49</v>
      </c>
      <c r="B34" s="13"/>
      <c r="C34" s="27"/>
      <c r="D34" s="27"/>
      <c r="E34" s="27"/>
      <c r="F34" s="27"/>
      <c r="G34" s="27"/>
      <c r="H34" s="27"/>
      <c r="I34" s="27"/>
      <c r="J34" s="27"/>
      <c r="K34" s="14"/>
      <c r="L34" s="15">
        <f>159/1000</f>
        <v>0.159</v>
      </c>
      <c r="M34" s="16"/>
      <c r="O34" s="13"/>
      <c r="P34" s="14"/>
    </row>
    <row r="35" spans="1:16" ht="15.6">
      <c r="A35" s="2" t="s">
        <v>50</v>
      </c>
      <c r="B35" s="13"/>
      <c r="C35" s="27"/>
      <c r="D35" s="27"/>
      <c r="E35" s="27"/>
      <c r="F35" s="27"/>
      <c r="G35" s="27"/>
      <c r="H35" s="27"/>
      <c r="I35" s="27"/>
      <c r="J35" s="27"/>
      <c r="K35" s="14"/>
      <c r="L35" s="15">
        <f>219/1000</f>
        <v>0.219</v>
      </c>
      <c r="M35" s="16"/>
      <c r="O35" s="13">
        <v>183</v>
      </c>
      <c r="P35" s="14"/>
    </row>
    <row r="36" spans="1:16" ht="15.6">
      <c r="A36" s="2" t="s">
        <v>51</v>
      </c>
      <c r="B36" s="13"/>
      <c r="C36" s="27"/>
      <c r="D36" s="27"/>
      <c r="E36" s="27"/>
      <c r="F36" s="27"/>
      <c r="G36" s="27"/>
      <c r="H36" s="27"/>
      <c r="I36" s="27"/>
      <c r="J36" s="27"/>
      <c r="K36" s="14"/>
      <c r="L36" s="15">
        <f>273/1000</f>
        <v>0.27300000000000002</v>
      </c>
      <c r="M36" s="16"/>
      <c r="O36" s="13"/>
      <c r="P36" s="14"/>
    </row>
    <row r="37" spans="1:16" ht="15.6">
      <c r="A37" s="2" t="s">
        <v>52</v>
      </c>
      <c r="B37" s="13"/>
      <c r="C37" s="27"/>
      <c r="D37" s="27"/>
      <c r="E37" s="27"/>
      <c r="F37" s="27"/>
      <c r="G37" s="27"/>
      <c r="H37" s="27"/>
      <c r="I37" s="27"/>
      <c r="J37" s="27"/>
      <c r="K37" s="14"/>
      <c r="L37" s="15">
        <f>325/1000</f>
        <v>0.32500000000000001</v>
      </c>
      <c r="M37" s="16"/>
      <c r="O37" s="13"/>
      <c r="P37" s="14"/>
    </row>
    <row r="38" spans="1:16" ht="15.6">
      <c r="A38" s="2" t="s">
        <v>53</v>
      </c>
      <c r="B38" s="13"/>
      <c r="C38" s="27"/>
      <c r="D38" s="27"/>
      <c r="E38" s="27"/>
      <c r="F38" s="27"/>
      <c r="G38" s="27"/>
      <c r="H38" s="27"/>
      <c r="I38" s="27"/>
      <c r="J38" s="27"/>
      <c r="K38" s="14"/>
      <c r="L38" s="15">
        <f>426/1000</f>
        <v>0.42599999999999999</v>
      </c>
      <c r="M38" s="16"/>
      <c r="O38" s="13"/>
      <c r="P38" s="14"/>
    </row>
  </sheetData>
  <mergeCells count="82">
    <mergeCell ref="B37:K37"/>
    <mergeCell ref="L37:M37"/>
    <mergeCell ref="O37:P37"/>
    <mergeCell ref="B38:K38"/>
    <mergeCell ref="L38:M38"/>
    <mergeCell ref="O38:P38"/>
    <mergeCell ref="B35:K35"/>
    <mergeCell ref="L35:M35"/>
    <mergeCell ref="O35:P35"/>
    <mergeCell ref="B36:K36"/>
    <mergeCell ref="L36:M36"/>
    <mergeCell ref="O36:P36"/>
    <mergeCell ref="B33:K33"/>
    <mergeCell ref="L33:M33"/>
    <mergeCell ref="O33:P33"/>
    <mergeCell ref="B34:K34"/>
    <mergeCell ref="L34:M34"/>
    <mergeCell ref="O34:P34"/>
    <mergeCell ref="B31:K31"/>
    <mergeCell ref="L31:M31"/>
    <mergeCell ref="O31:P31"/>
    <mergeCell ref="B32:K32"/>
    <mergeCell ref="L32:M32"/>
    <mergeCell ref="O32:P32"/>
    <mergeCell ref="B29:K29"/>
    <mergeCell ref="L29:M29"/>
    <mergeCell ref="O29:P29"/>
    <mergeCell ref="B30:K30"/>
    <mergeCell ref="L30:M30"/>
    <mergeCell ref="O30:P30"/>
    <mergeCell ref="B28:K28"/>
    <mergeCell ref="L28:M28"/>
    <mergeCell ref="O28:P28"/>
    <mergeCell ref="B26:K26"/>
    <mergeCell ref="L26:M26"/>
    <mergeCell ref="O26:P26"/>
    <mergeCell ref="B27:K27"/>
    <mergeCell ref="L27:M27"/>
    <mergeCell ref="O27:P27"/>
    <mergeCell ref="B24:K24"/>
    <mergeCell ref="L24:M24"/>
    <mergeCell ref="O24:P24"/>
    <mergeCell ref="B25:K25"/>
    <mergeCell ref="L25:M25"/>
    <mergeCell ref="O25:P25"/>
    <mergeCell ref="B21:N21"/>
    <mergeCell ref="O21:P21"/>
    <mergeCell ref="A22:P22"/>
    <mergeCell ref="B23:K23"/>
    <mergeCell ref="L23:M23"/>
    <mergeCell ref="O23:P23"/>
    <mergeCell ref="B18:N18"/>
    <mergeCell ref="O18:P18"/>
    <mergeCell ref="B19:N19"/>
    <mergeCell ref="O19:P19"/>
    <mergeCell ref="B20:N20"/>
    <mergeCell ref="O20:P20"/>
    <mergeCell ref="B15:N15"/>
    <mergeCell ref="O15:P15"/>
    <mergeCell ref="B16:N16"/>
    <mergeCell ref="O16:P16"/>
    <mergeCell ref="B17:N17"/>
    <mergeCell ref="O17:P17"/>
    <mergeCell ref="B12:N12"/>
    <mergeCell ref="O12:P12"/>
    <mergeCell ref="B13:N13"/>
    <mergeCell ref="O13:P13"/>
    <mergeCell ref="B14:N14"/>
    <mergeCell ref="O14:P14"/>
    <mergeCell ref="B11:N11"/>
    <mergeCell ref="O11:P11"/>
    <mergeCell ref="B3:N3"/>
    <mergeCell ref="A5:P5"/>
    <mergeCell ref="B6:N6"/>
    <mergeCell ref="O6:P6"/>
    <mergeCell ref="B7:N7"/>
    <mergeCell ref="O7:P7"/>
    <mergeCell ref="B8:N8"/>
    <mergeCell ref="O8:P8"/>
    <mergeCell ref="B9:N9"/>
    <mergeCell ref="O9:P9"/>
    <mergeCell ref="A10:P10"/>
  </mergeCells>
  <pageMargins left="0.7" right="0.7" top="0.75" bottom="0.75" header="0.3" footer="0.3"/>
  <pageSetup paperSize="9" scale="92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2:P38"/>
  <sheetViews>
    <sheetView topLeftCell="A25" workbookViewId="0">
      <selection activeCell="D40" sqref="D40:J40"/>
    </sheetView>
  </sheetViews>
  <sheetFormatPr defaultRowHeight="14.4"/>
  <cols>
    <col min="11" max="11" width="7.21875" customWidth="1"/>
    <col min="13" max="13" width="11.44140625" customWidth="1"/>
    <col min="14" max="14" width="0.109375" customWidth="1"/>
    <col min="16" max="16" width="7" customWidth="1"/>
  </cols>
  <sheetData>
    <row r="2" spans="1:16" ht="15.6">
      <c r="O2" s="1"/>
      <c r="P2" s="1"/>
    </row>
    <row r="3" spans="1:16" ht="28.8" customHeight="1">
      <c r="B3" s="9" t="s">
        <v>69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5" spans="1:16" ht="15.6">
      <c r="A5" s="6" t="s">
        <v>36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8"/>
    </row>
    <row r="6" spans="1:16" ht="34.200000000000003" customHeight="1">
      <c r="A6" s="2" t="s">
        <v>1</v>
      </c>
      <c r="B6" s="10" t="s">
        <v>2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2"/>
      <c r="O6" s="13">
        <v>0</v>
      </c>
      <c r="P6" s="14"/>
    </row>
    <row r="7" spans="1:16" ht="13.2" customHeight="1">
      <c r="A7" s="2" t="s">
        <v>3</v>
      </c>
      <c r="B7" s="10" t="s">
        <v>4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2"/>
      <c r="O7" s="28">
        <f>2003/1000</f>
        <v>2.0030000000000001</v>
      </c>
      <c r="P7" s="29"/>
    </row>
    <row r="8" spans="1:16" ht="29.4" customHeight="1">
      <c r="A8" s="2" t="s">
        <v>5</v>
      </c>
      <c r="B8" s="10" t="s">
        <v>6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2"/>
      <c r="O8" s="13">
        <v>0</v>
      </c>
      <c r="P8" s="14"/>
    </row>
    <row r="9" spans="1:16" ht="15.6">
      <c r="A9" s="2" t="s">
        <v>7</v>
      </c>
      <c r="B9" s="10" t="s">
        <v>8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2"/>
      <c r="O9" s="13">
        <v>3.87</v>
      </c>
      <c r="P9" s="14"/>
    </row>
    <row r="10" spans="1:16" ht="15.6">
      <c r="A10" s="6" t="s">
        <v>35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8"/>
    </row>
    <row r="11" spans="1:16" ht="31.2" customHeight="1">
      <c r="A11" s="2" t="s">
        <v>9</v>
      </c>
      <c r="B11" s="10" t="s">
        <v>10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2"/>
      <c r="O11" s="21">
        <f>O13/O12*(O14/7000)</f>
        <v>149.58556491222976</v>
      </c>
      <c r="P11" s="22"/>
    </row>
    <row r="12" spans="1:16" ht="15.6">
      <c r="A12" s="2" t="s">
        <v>11</v>
      </c>
      <c r="B12" s="10" t="s">
        <v>12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2"/>
      <c r="O12" s="32">
        <f>O18+O17+O16</f>
        <v>4662.5936398386139</v>
      </c>
      <c r="P12" s="33"/>
    </row>
    <row r="13" spans="1:16" ht="15.6">
      <c r="A13" s="2" t="s">
        <v>13</v>
      </c>
      <c r="B13" s="10" t="s">
        <v>14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2"/>
      <c r="O13" s="25">
        <v>583925</v>
      </c>
      <c r="P13" s="26"/>
    </row>
    <row r="14" spans="1:16" ht="15.6">
      <c r="A14" s="2" t="s">
        <v>15</v>
      </c>
      <c r="B14" s="10" t="s">
        <v>16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2"/>
      <c r="O14" s="17">
        <v>8361</v>
      </c>
      <c r="P14" s="18"/>
    </row>
    <row r="15" spans="1:16" ht="15.6">
      <c r="A15" s="2" t="s">
        <v>17</v>
      </c>
      <c r="B15" s="10" t="s">
        <v>18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2"/>
      <c r="O15" s="17"/>
      <c r="P15" s="18"/>
    </row>
    <row r="16" spans="1:16" ht="15.6">
      <c r="A16" s="2" t="s">
        <v>19</v>
      </c>
      <c r="B16" s="10" t="s">
        <v>0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2"/>
      <c r="O16" s="32">
        <f>'[1]Котельные  газовые 2019г.'!$GC$65+'[1]Котельные  газовые 2019г (ДТ)'!$BW$65</f>
        <v>33.418815913815664</v>
      </c>
      <c r="P16" s="33"/>
    </row>
    <row r="17" spans="1:16" ht="15.6">
      <c r="A17" s="2" t="s">
        <v>22</v>
      </c>
      <c r="B17" s="10" t="s">
        <v>21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2"/>
      <c r="O17" s="32">
        <f>'[1]Котельные  газовые 2019г.'!$GB$65+'[1]Котельные  газовые 2019г (ДТ)'!$BV$65</f>
        <v>735.83033392479831</v>
      </c>
      <c r="P17" s="33"/>
    </row>
    <row r="18" spans="1:16" ht="15.6">
      <c r="A18" s="2" t="s">
        <v>20</v>
      </c>
      <c r="B18" s="10" t="s">
        <v>23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2"/>
      <c r="O18" s="32">
        <f>O19+O20+O21</f>
        <v>3893.34449</v>
      </c>
      <c r="P18" s="33"/>
    </row>
    <row r="19" spans="1:16" ht="15.6">
      <c r="A19" s="2"/>
      <c r="B19" s="10" t="s">
        <v>24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2"/>
      <c r="O19" s="32">
        <v>1264.4639999999999</v>
      </c>
      <c r="P19" s="33"/>
    </row>
    <row r="20" spans="1:16" ht="15.6">
      <c r="A20" s="2"/>
      <c r="B20" s="10" t="s">
        <v>25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2"/>
      <c r="O20" s="32">
        <v>2614.2240000000002</v>
      </c>
      <c r="P20" s="33"/>
    </row>
    <row r="21" spans="1:16" ht="15.6">
      <c r="A21" s="2"/>
      <c r="B21" s="10" t="s">
        <v>26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2"/>
      <c r="O21" s="19">
        <v>14.65649</v>
      </c>
      <c r="P21" s="20"/>
    </row>
    <row r="22" spans="1:16" ht="15.6">
      <c r="A22" s="6" t="s">
        <v>37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8"/>
    </row>
    <row r="23" spans="1:16" ht="30.6" customHeight="1">
      <c r="A23" s="2"/>
      <c r="B23" s="13" t="s">
        <v>34</v>
      </c>
      <c r="C23" s="27"/>
      <c r="D23" s="27"/>
      <c r="E23" s="27"/>
      <c r="F23" s="27"/>
      <c r="G23" s="27"/>
      <c r="H23" s="27"/>
      <c r="I23" s="27"/>
      <c r="J23" s="27"/>
      <c r="K23" s="14"/>
      <c r="L23" s="15" t="s">
        <v>28</v>
      </c>
      <c r="M23" s="16"/>
      <c r="O23" s="13" t="s">
        <v>27</v>
      </c>
      <c r="P23" s="14"/>
    </row>
    <row r="24" spans="1:16" ht="15.6">
      <c r="A24" s="2" t="s">
        <v>29</v>
      </c>
      <c r="B24" s="13"/>
      <c r="C24" s="27"/>
      <c r="D24" s="27"/>
      <c r="E24" s="27"/>
      <c r="F24" s="27"/>
      <c r="G24" s="27"/>
      <c r="H24" s="27"/>
      <c r="I24" s="27"/>
      <c r="J24" s="27"/>
      <c r="K24" s="14"/>
      <c r="L24" s="15">
        <f>15/1000</f>
        <v>1.4999999999999999E-2</v>
      </c>
      <c r="M24" s="16"/>
      <c r="O24" s="13"/>
      <c r="P24" s="14"/>
    </row>
    <row r="25" spans="1:16" ht="15.6">
      <c r="A25" s="2" t="s">
        <v>30</v>
      </c>
      <c r="B25" s="13"/>
      <c r="C25" s="27"/>
      <c r="D25" s="27"/>
      <c r="E25" s="27"/>
      <c r="F25" s="27"/>
      <c r="G25" s="27"/>
      <c r="H25" s="27"/>
      <c r="I25" s="27"/>
      <c r="J25" s="27"/>
      <c r="K25" s="14"/>
      <c r="L25" s="15">
        <f>20/1000</f>
        <v>0.02</v>
      </c>
      <c r="M25" s="16"/>
      <c r="O25" s="13"/>
      <c r="P25" s="14"/>
    </row>
    <row r="26" spans="1:16" ht="15.6">
      <c r="A26" s="2" t="s">
        <v>31</v>
      </c>
      <c r="B26" s="13"/>
      <c r="C26" s="27"/>
      <c r="D26" s="27"/>
      <c r="E26" s="27"/>
      <c r="F26" s="27"/>
      <c r="G26" s="27"/>
      <c r="H26" s="27"/>
      <c r="I26" s="27"/>
      <c r="J26" s="27"/>
      <c r="K26" s="14"/>
      <c r="L26" s="15">
        <f>25/1000</f>
        <v>2.5000000000000001E-2</v>
      </c>
      <c r="M26" s="16"/>
      <c r="O26" s="13">
        <v>60</v>
      </c>
      <c r="P26" s="14"/>
    </row>
    <row r="27" spans="1:16" ht="15.6">
      <c r="A27" s="2" t="s">
        <v>32</v>
      </c>
      <c r="B27" s="13"/>
      <c r="C27" s="27"/>
      <c r="D27" s="27"/>
      <c r="E27" s="27"/>
      <c r="F27" s="27"/>
      <c r="G27" s="27"/>
      <c r="H27" s="27"/>
      <c r="I27" s="27"/>
      <c r="J27" s="27"/>
      <c r="K27" s="14"/>
      <c r="L27" s="15">
        <f>32/1000</f>
        <v>3.2000000000000001E-2</v>
      </c>
      <c r="M27" s="16"/>
      <c r="O27" s="13">
        <v>84</v>
      </c>
      <c r="P27" s="14"/>
    </row>
    <row r="28" spans="1:16" ht="15.6">
      <c r="A28" s="2" t="s">
        <v>33</v>
      </c>
      <c r="B28" s="13"/>
      <c r="C28" s="27"/>
      <c r="D28" s="27"/>
      <c r="E28" s="27"/>
      <c r="F28" s="27"/>
      <c r="G28" s="27"/>
      <c r="H28" s="27"/>
      <c r="I28" s="27"/>
      <c r="J28" s="27"/>
      <c r="K28" s="14"/>
      <c r="L28" s="15">
        <f>45/1000</f>
        <v>4.4999999999999998E-2</v>
      </c>
      <c r="M28" s="16"/>
      <c r="O28" s="13"/>
      <c r="P28" s="14"/>
    </row>
    <row r="29" spans="1:16" ht="15.6">
      <c r="A29" s="2" t="s">
        <v>44</v>
      </c>
      <c r="B29" s="13"/>
      <c r="C29" s="27"/>
      <c r="D29" s="27"/>
      <c r="E29" s="27"/>
      <c r="F29" s="27"/>
      <c r="G29" s="27"/>
      <c r="H29" s="27"/>
      <c r="I29" s="27"/>
      <c r="J29" s="27"/>
      <c r="K29" s="14"/>
      <c r="L29" s="15">
        <f>57/1000</f>
        <v>5.7000000000000002E-2</v>
      </c>
      <c r="M29" s="16"/>
      <c r="O29" s="13">
        <v>296.5</v>
      </c>
      <c r="P29" s="14"/>
    </row>
    <row r="30" spans="1:16" ht="15.6">
      <c r="A30" s="2" t="s">
        <v>45</v>
      </c>
      <c r="B30" s="13"/>
      <c r="C30" s="27"/>
      <c r="D30" s="27"/>
      <c r="E30" s="27"/>
      <c r="F30" s="27"/>
      <c r="G30" s="27"/>
      <c r="H30" s="27"/>
      <c r="I30" s="27"/>
      <c r="J30" s="27"/>
      <c r="K30" s="14"/>
      <c r="L30" s="15">
        <f>76/1000</f>
        <v>7.5999999999999998E-2</v>
      </c>
      <c r="M30" s="16"/>
      <c r="O30" s="13">
        <v>231</v>
      </c>
      <c r="P30" s="14"/>
    </row>
    <row r="31" spans="1:16" ht="15.6">
      <c r="A31" s="2" t="s">
        <v>46</v>
      </c>
      <c r="B31" s="13"/>
      <c r="C31" s="27"/>
      <c r="D31" s="27"/>
      <c r="E31" s="27"/>
      <c r="F31" s="27"/>
      <c r="G31" s="27"/>
      <c r="H31" s="27"/>
      <c r="I31" s="27"/>
      <c r="J31" s="27"/>
      <c r="K31" s="14"/>
      <c r="L31" s="15">
        <f>89/1000</f>
        <v>8.8999999999999996E-2</v>
      </c>
      <c r="M31" s="16"/>
      <c r="O31" s="13">
        <v>470</v>
      </c>
      <c r="P31" s="14"/>
    </row>
    <row r="32" spans="1:16" ht="15.6">
      <c r="A32" s="2" t="s">
        <v>47</v>
      </c>
      <c r="B32" s="13"/>
      <c r="C32" s="27"/>
      <c r="D32" s="27"/>
      <c r="E32" s="27"/>
      <c r="F32" s="27"/>
      <c r="G32" s="27"/>
      <c r="H32" s="27"/>
      <c r="I32" s="27"/>
      <c r="J32" s="27"/>
      <c r="K32" s="14"/>
      <c r="L32" s="15">
        <f>108/1000</f>
        <v>0.108</v>
      </c>
      <c r="M32" s="16"/>
      <c r="O32" s="13">
        <v>410.5</v>
      </c>
      <c r="P32" s="14"/>
    </row>
    <row r="33" spans="1:16" ht="15.6">
      <c r="A33" s="2" t="s">
        <v>48</v>
      </c>
      <c r="B33" s="13"/>
      <c r="C33" s="27"/>
      <c r="D33" s="27"/>
      <c r="E33" s="27"/>
      <c r="F33" s="27"/>
      <c r="G33" s="27"/>
      <c r="H33" s="27"/>
      <c r="I33" s="27"/>
      <c r="J33" s="27"/>
      <c r="K33" s="14"/>
      <c r="L33" s="15">
        <f>125/1000</f>
        <v>0.125</v>
      </c>
      <c r="M33" s="16"/>
      <c r="O33" s="13">
        <v>155</v>
      </c>
      <c r="P33" s="14"/>
    </row>
    <row r="34" spans="1:16" ht="15.6">
      <c r="A34" s="2" t="s">
        <v>49</v>
      </c>
      <c r="B34" s="13"/>
      <c r="C34" s="27"/>
      <c r="D34" s="27"/>
      <c r="E34" s="27"/>
      <c r="F34" s="27"/>
      <c r="G34" s="27"/>
      <c r="H34" s="27"/>
      <c r="I34" s="27"/>
      <c r="J34" s="27"/>
      <c r="K34" s="14"/>
      <c r="L34" s="15">
        <f>159/1000</f>
        <v>0.159</v>
      </c>
      <c r="M34" s="16"/>
      <c r="O34" s="13">
        <v>146</v>
      </c>
      <c r="P34" s="14"/>
    </row>
    <row r="35" spans="1:16" ht="15.6">
      <c r="A35" s="2" t="s">
        <v>50</v>
      </c>
      <c r="B35" s="13"/>
      <c r="C35" s="27"/>
      <c r="D35" s="27"/>
      <c r="E35" s="27"/>
      <c r="F35" s="27"/>
      <c r="G35" s="27"/>
      <c r="H35" s="27"/>
      <c r="I35" s="27"/>
      <c r="J35" s="27"/>
      <c r="K35" s="14"/>
      <c r="L35" s="15">
        <f>219/1000</f>
        <v>0.219</v>
      </c>
      <c r="M35" s="16"/>
      <c r="O35" s="13">
        <v>150</v>
      </c>
      <c r="P35" s="14"/>
    </row>
    <row r="36" spans="1:16" ht="15.6">
      <c r="A36" s="2" t="s">
        <v>51</v>
      </c>
      <c r="B36" s="13"/>
      <c r="C36" s="27"/>
      <c r="D36" s="27"/>
      <c r="E36" s="27"/>
      <c r="F36" s="27"/>
      <c r="G36" s="27"/>
      <c r="H36" s="27"/>
      <c r="I36" s="27"/>
      <c r="J36" s="27"/>
      <c r="K36" s="14"/>
      <c r="L36" s="15">
        <f>273/1000</f>
        <v>0.27300000000000002</v>
      </c>
      <c r="M36" s="16"/>
      <c r="O36" s="13"/>
      <c r="P36" s="14"/>
    </row>
    <row r="37" spans="1:16" ht="15.6">
      <c r="A37" s="2" t="s">
        <v>52</v>
      </c>
      <c r="B37" s="13"/>
      <c r="C37" s="27"/>
      <c r="D37" s="27"/>
      <c r="E37" s="27"/>
      <c r="F37" s="27"/>
      <c r="G37" s="27"/>
      <c r="H37" s="27"/>
      <c r="I37" s="27"/>
      <c r="J37" s="27"/>
      <c r="K37" s="14"/>
      <c r="L37" s="15">
        <f>325/1000</f>
        <v>0.32500000000000001</v>
      </c>
      <c r="M37" s="16"/>
      <c r="O37" s="13"/>
      <c r="P37" s="14"/>
    </row>
    <row r="38" spans="1:16" ht="15.6">
      <c r="A38" s="2" t="s">
        <v>53</v>
      </c>
      <c r="B38" s="13"/>
      <c r="C38" s="27"/>
      <c r="D38" s="27"/>
      <c r="E38" s="27"/>
      <c r="F38" s="27"/>
      <c r="G38" s="27"/>
      <c r="H38" s="27"/>
      <c r="I38" s="27"/>
      <c r="J38" s="27"/>
      <c r="K38" s="14"/>
      <c r="L38" s="15">
        <f>426/1000</f>
        <v>0.42599999999999999</v>
      </c>
      <c r="M38" s="16"/>
      <c r="O38" s="13"/>
      <c r="P38" s="14"/>
    </row>
  </sheetData>
  <mergeCells count="82">
    <mergeCell ref="B37:K37"/>
    <mergeCell ref="L37:M37"/>
    <mergeCell ref="O37:P37"/>
    <mergeCell ref="B38:K38"/>
    <mergeCell ref="L38:M38"/>
    <mergeCell ref="O38:P38"/>
    <mergeCell ref="B35:K35"/>
    <mergeCell ref="L35:M35"/>
    <mergeCell ref="O35:P35"/>
    <mergeCell ref="B36:K36"/>
    <mergeCell ref="L36:M36"/>
    <mergeCell ref="O36:P36"/>
    <mergeCell ref="B33:K33"/>
    <mergeCell ref="L33:M33"/>
    <mergeCell ref="O33:P33"/>
    <mergeCell ref="B34:K34"/>
    <mergeCell ref="L34:M34"/>
    <mergeCell ref="O34:P34"/>
    <mergeCell ref="B31:K31"/>
    <mergeCell ref="L31:M31"/>
    <mergeCell ref="O31:P31"/>
    <mergeCell ref="B32:K32"/>
    <mergeCell ref="L32:M32"/>
    <mergeCell ref="O32:P32"/>
    <mergeCell ref="B29:K29"/>
    <mergeCell ref="L29:M29"/>
    <mergeCell ref="O29:P29"/>
    <mergeCell ref="B30:K30"/>
    <mergeCell ref="L30:M30"/>
    <mergeCell ref="O30:P30"/>
    <mergeCell ref="B28:K28"/>
    <mergeCell ref="L28:M28"/>
    <mergeCell ref="O28:P28"/>
    <mergeCell ref="B26:K26"/>
    <mergeCell ref="L26:M26"/>
    <mergeCell ref="O26:P26"/>
    <mergeCell ref="B27:K27"/>
    <mergeCell ref="L27:M27"/>
    <mergeCell ref="O27:P27"/>
    <mergeCell ref="B24:K24"/>
    <mergeCell ref="L24:M24"/>
    <mergeCell ref="O24:P24"/>
    <mergeCell ref="B25:K25"/>
    <mergeCell ref="L25:M25"/>
    <mergeCell ref="O25:P25"/>
    <mergeCell ref="B21:N21"/>
    <mergeCell ref="O21:P21"/>
    <mergeCell ref="A22:P22"/>
    <mergeCell ref="B23:K23"/>
    <mergeCell ref="L23:M23"/>
    <mergeCell ref="O23:P23"/>
    <mergeCell ref="B18:N18"/>
    <mergeCell ref="O18:P18"/>
    <mergeCell ref="B19:N19"/>
    <mergeCell ref="O19:P19"/>
    <mergeCell ref="B20:N20"/>
    <mergeCell ref="O20:P20"/>
    <mergeCell ref="B15:N15"/>
    <mergeCell ref="O15:P15"/>
    <mergeCell ref="B16:N16"/>
    <mergeCell ref="O16:P16"/>
    <mergeCell ref="B17:N17"/>
    <mergeCell ref="O17:P17"/>
    <mergeCell ref="B12:N12"/>
    <mergeCell ref="O12:P12"/>
    <mergeCell ref="B13:N13"/>
    <mergeCell ref="O13:P13"/>
    <mergeCell ref="B14:N14"/>
    <mergeCell ref="O14:P14"/>
    <mergeCell ref="B11:N11"/>
    <mergeCell ref="O11:P11"/>
    <mergeCell ref="B3:N3"/>
    <mergeCell ref="A5:P5"/>
    <mergeCell ref="B6:N6"/>
    <mergeCell ref="O6:P6"/>
    <mergeCell ref="B7:N7"/>
    <mergeCell ref="O7:P7"/>
    <mergeCell ref="B8:N8"/>
    <mergeCell ref="O8:P8"/>
    <mergeCell ref="B9:N9"/>
    <mergeCell ref="O9:P9"/>
    <mergeCell ref="A10:P10"/>
  </mergeCells>
  <pageMargins left="0.7" right="0.7" top="0.75" bottom="0.75" header="0.3" footer="0.3"/>
  <pageSetup paperSize="9" scale="92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P37"/>
  <sheetViews>
    <sheetView topLeftCell="A22" workbookViewId="0">
      <selection activeCell="D39" sqref="D39:J39"/>
    </sheetView>
  </sheetViews>
  <sheetFormatPr defaultRowHeight="14.4"/>
  <cols>
    <col min="11" max="11" width="7.21875" customWidth="1"/>
    <col min="13" max="13" width="11.44140625" customWidth="1"/>
    <col min="14" max="14" width="0.109375" customWidth="1"/>
    <col min="16" max="16" width="7" customWidth="1"/>
  </cols>
  <sheetData>
    <row r="1" spans="1:16" ht="15.6">
      <c r="O1" s="1"/>
      <c r="P1" s="1"/>
    </row>
    <row r="2" spans="1:16" ht="28.8" customHeight="1">
      <c r="B2" s="9" t="s">
        <v>70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4" spans="1:16" ht="15.6">
      <c r="A4" s="6" t="s">
        <v>36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8"/>
    </row>
    <row r="5" spans="1:16" ht="34.200000000000003" customHeight="1">
      <c r="A5" s="2" t="s">
        <v>1</v>
      </c>
      <c r="B5" s="10" t="s">
        <v>2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2"/>
      <c r="O5" s="13">
        <v>0</v>
      </c>
      <c r="P5" s="14"/>
    </row>
    <row r="6" spans="1:16" ht="13.2" customHeight="1">
      <c r="A6" s="2" t="s">
        <v>3</v>
      </c>
      <c r="B6" s="10" t="s">
        <v>4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2"/>
      <c r="O6" s="28">
        <f>338/1000</f>
        <v>0.33800000000000002</v>
      </c>
      <c r="P6" s="29"/>
    </row>
    <row r="7" spans="1:16" ht="29.4" customHeight="1">
      <c r="A7" s="2" t="s">
        <v>5</v>
      </c>
      <c r="B7" s="10" t="s">
        <v>6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2"/>
      <c r="O7" s="13">
        <v>0</v>
      </c>
      <c r="P7" s="14"/>
    </row>
    <row r="8" spans="1:16" ht="15.6">
      <c r="A8" s="2" t="s">
        <v>7</v>
      </c>
      <c r="B8" s="10" t="s">
        <v>8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2"/>
      <c r="O8" s="13">
        <v>1.712</v>
      </c>
      <c r="P8" s="14"/>
    </row>
    <row r="9" spans="1:16" ht="15.6">
      <c r="A9" s="6" t="s">
        <v>35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8"/>
    </row>
    <row r="10" spans="1:16" ht="31.2" customHeight="1">
      <c r="A10" s="2" t="s">
        <v>9</v>
      </c>
      <c r="B10" s="10" t="s">
        <v>10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2"/>
      <c r="O10" s="21">
        <f>O12/O11*(O13/7000)*1000</f>
        <v>362.70000546393652</v>
      </c>
      <c r="P10" s="22"/>
    </row>
    <row r="11" spans="1:16" ht="15.6">
      <c r="A11" s="2" t="s">
        <v>11</v>
      </c>
      <c r="B11" s="10" t="s">
        <v>12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2"/>
      <c r="O11" s="32">
        <f>O17+O16+O15</f>
        <v>494.97490293765799</v>
      </c>
      <c r="P11" s="33"/>
    </row>
    <row r="12" spans="1:16" ht="15.6">
      <c r="A12" s="2" t="s">
        <v>13</v>
      </c>
      <c r="B12" s="10" t="s">
        <v>14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2"/>
      <c r="O12" s="25">
        <v>238.1</v>
      </c>
      <c r="P12" s="26"/>
    </row>
    <row r="13" spans="1:16" ht="15.6">
      <c r="A13" s="2" t="s">
        <v>15</v>
      </c>
      <c r="B13" s="10" t="s">
        <v>16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2"/>
      <c r="O13" s="17">
        <v>5278</v>
      </c>
      <c r="P13" s="18"/>
    </row>
    <row r="14" spans="1:16" ht="15.6">
      <c r="A14" s="2" t="s">
        <v>17</v>
      </c>
      <c r="B14" s="10" t="s">
        <v>18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2"/>
      <c r="O14" s="17"/>
      <c r="P14" s="18"/>
    </row>
    <row r="15" spans="1:16" ht="15.6">
      <c r="A15" s="2" t="s">
        <v>19</v>
      </c>
      <c r="B15" s="10" t="s">
        <v>0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2"/>
      <c r="O15" s="32">
        <f>'[1]Котельные  угольные 2019 '!$GC$19</f>
        <v>30.705576707312126</v>
      </c>
      <c r="P15" s="33"/>
    </row>
    <row r="16" spans="1:16" ht="15.6">
      <c r="A16" s="2" t="s">
        <v>22</v>
      </c>
      <c r="B16" s="10" t="s">
        <v>21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2"/>
      <c r="O16" s="32">
        <f>'[1]Котельные  угольные 2019 '!$GB$19</f>
        <v>123.68458123034588</v>
      </c>
      <c r="P16" s="33"/>
    </row>
    <row r="17" spans="1:16" ht="15.6">
      <c r="A17" s="2" t="s">
        <v>20</v>
      </c>
      <c r="B17" s="10" t="s">
        <v>23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2"/>
      <c r="O17" s="32">
        <f>O18+O19+O20</f>
        <v>340.584745</v>
      </c>
      <c r="P17" s="33"/>
    </row>
    <row r="18" spans="1:16" ht="15.6">
      <c r="A18" s="2"/>
      <c r="B18" s="10" t="s">
        <v>24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2"/>
      <c r="O18" s="25">
        <v>0</v>
      </c>
      <c r="P18" s="26"/>
    </row>
    <row r="19" spans="1:16" ht="15.6">
      <c r="A19" s="2"/>
      <c r="B19" s="10" t="s">
        <v>25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2"/>
      <c r="O19" s="32">
        <v>340.584745</v>
      </c>
      <c r="P19" s="33"/>
    </row>
    <row r="20" spans="1:16" ht="15.6">
      <c r="A20" s="2"/>
      <c r="B20" s="10" t="s">
        <v>26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2"/>
      <c r="O20" s="25">
        <v>0</v>
      </c>
      <c r="P20" s="26"/>
    </row>
    <row r="21" spans="1:16" ht="15.6">
      <c r="A21" s="6" t="s">
        <v>37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8"/>
    </row>
    <row r="22" spans="1:16" ht="30.6" customHeight="1">
      <c r="A22" s="2"/>
      <c r="B22" s="13" t="s">
        <v>34</v>
      </c>
      <c r="C22" s="27"/>
      <c r="D22" s="27"/>
      <c r="E22" s="27"/>
      <c r="F22" s="27"/>
      <c r="G22" s="27"/>
      <c r="H22" s="27"/>
      <c r="I22" s="27"/>
      <c r="J22" s="27"/>
      <c r="K22" s="14"/>
      <c r="L22" s="15" t="s">
        <v>28</v>
      </c>
      <c r="M22" s="16"/>
      <c r="O22" s="13" t="s">
        <v>27</v>
      </c>
      <c r="P22" s="14"/>
    </row>
    <row r="23" spans="1:16" ht="15.6">
      <c r="A23" s="2" t="s">
        <v>29</v>
      </c>
      <c r="B23" s="13"/>
      <c r="C23" s="27"/>
      <c r="D23" s="27"/>
      <c r="E23" s="27"/>
      <c r="F23" s="27"/>
      <c r="G23" s="27"/>
      <c r="H23" s="27"/>
      <c r="I23" s="27"/>
      <c r="J23" s="27"/>
      <c r="K23" s="14"/>
      <c r="L23" s="15">
        <f>15/1000</f>
        <v>1.4999999999999999E-2</v>
      </c>
      <c r="M23" s="16"/>
      <c r="O23" s="13"/>
      <c r="P23" s="14"/>
    </row>
    <row r="24" spans="1:16" ht="15.6">
      <c r="A24" s="2" t="s">
        <v>30</v>
      </c>
      <c r="B24" s="13"/>
      <c r="C24" s="27"/>
      <c r="D24" s="27"/>
      <c r="E24" s="27"/>
      <c r="F24" s="27"/>
      <c r="G24" s="27"/>
      <c r="H24" s="27"/>
      <c r="I24" s="27"/>
      <c r="J24" s="27"/>
      <c r="K24" s="14"/>
      <c r="L24" s="15">
        <f>20/1000</f>
        <v>0.02</v>
      </c>
      <c r="M24" s="16"/>
      <c r="O24" s="13"/>
      <c r="P24" s="14"/>
    </row>
    <row r="25" spans="1:16" ht="15.6">
      <c r="A25" s="2" t="s">
        <v>31</v>
      </c>
      <c r="B25" s="13"/>
      <c r="C25" s="27"/>
      <c r="D25" s="27"/>
      <c r="E25" s="27"/>
      <c r="F25" s="27"/>
      <c r="G25" s="27"/>
      <c r="H25" s="27"/>
      <c r="I25" s="27"/>
      <c r="J25" s="27"/>
      <c r="K25" s="14"/>
      <c r="L25" s="15">
        <f>25/1000</f>
        <v>2.5000000000000001E-2</v>
      </c>
      <c r="M25" s="16"/>
      <c r="O25" s="13"/>
      <c r="P25" s="14"/>
    </row>
    <row r="26" spans="1:16" ht="15.6">
      <c r="A26" s="2" t="s">
        <v>32</v>
      </c>
      <c r="B26" s="13"/>
      <c r="C26" s="27"/>
      <c r="D26" s="27"/>
      <c r="E26" s="27"/>
      <c r="F26" s="27"/>
      <c r="G26" s="27"/>
      <c r="H26" s="27"/>
      <c r="I26" s="27"/>
      <c r="J26" s="27"/>
      <c r="K26" s="14"/>
      <c r="L26" s="15">
        <f>32/1000</f>
        <v>3.2000000000000001E-2</v>
      </c>
      <c r="M26" s="16"/>
      <c r="O26" s="13"/>
      <c r="P26" s="14"/>
    </row>
    <row r="27" spans="1:16" ht="15.6">
      <c r="A27" s="2" t="s">
        <v>33</v>
      </c>
      <c r="B27" s="13"/>
      <c r="C27" s="27"/>
      <c r="D27" s="27"/>
      <c r="E27" s="27"/>
      <c r="F27" s="27"/>
      <c r="G27" s="27"/>
      <c r="H27" s="27"/>
      <c r="I27" s="27"/>
      <c r="J27" s="27"/>
      <c r="K27" s="14"/>
      <c r="L27" s="15">
        <f>45/1000</f>
        <v>4.4999999999999998E-2</v>
      </c>
      <c r="M27" s="16"/>
      <c r="O27" s="13"/>
      <c r="P27" s="14"/>
    </row>
    <row r="28" spans="1:16" ht="15.6">
      <c r="A28" s="2" t="s">
        <v>44</v>
      </c>
      <c r="B28" s="13"/>
      <c r="C28" s="27"/>
      <c r="D28" s="27"/>
      <c r="E28" s="27"/>
      <c r="F28" s="27"/>
      <c r="G28" s="27"/>
      <c r="H28" s="27"/>
      <c r="I28" s="27"/>
      <c r="J28" s="27"/>
      <c r="K28" s="14"/>
      <c r="L28" s="15">
        <f>57/1000</f>
        <v>5.7000000000000002E-2</v>
      </c>
      <c r="M28" s="16"/>
      <c r="O28" s="13">
        <v>108</v>
      </c>
      <c r="P28" s="14"/>
    </row>
    <row r="29" spans="1:16" ht="15.6">
      <c r="A29" s="2" t="s">
        <v>45</v>
      </c>
      <c r="B29" s="13"/>
      <c r="C29" s="27"/>
      <c r="D29" s="27"/>
      <c r="E29" s="27"/>
      <c r="F29" s="27"/>
      <c r="G29" s="27"/>
      <c r="H29" s="27"/>
      <c r="I29" s="27"/>
      <c r="J29" s="27"/>
      <c r="K29" s="14"/>
      <c r="L29" s="15">
        <f>76/1000</f>
        <v>7.5999999999999998E-2</v>
      </c>
      <c r="M29" s="16"/>
      <c r="O29" s="13">
        <v>93</v>
      </c>
      <c r="P29" s="14"/>
    </row>
    <row r="30" spans="1:16" ht="15.6">
      <c r="A30" s="2" t="s">
        <v>46</v>
      </c>
      <c r="B30" s="13"/>
      <c r="C30" s="27"/>
      <c r="D30" s="27"/>
      <c r="E30" s="27"/>
      <c r="F30" s="27"/>
      <c r="G30" s="27"/>
      <c r="H30" s="27"/>
      <c r="I30" s="27"/>
      <c r="J30" s="27"/>
      <c r="K30" s="14"/>
      <c r="L30" s="15">
        <f>89/1000</f>
        <v>8.8999999999999996E-2</v>
      </c>
      <c r="M30" s="16"/>
      <c r="O30" s="13"/>
      <c r="P30" s="14"/>
    </row>
    <row r="31" spans="1:16" ht="15.6">
      <c r="A31" s="2" t="s">
        <v>47</v>
      </c>
      <c r="B31" s="13"/>
      <c r="C31" s="27"/>
      <c r="D31" s="27"/>
      <c r="E31" s="27"/>
      <c r="F31" s="27"/>
      <c r="G31" s="27"/>
      <c r="H31" s="27"/>
      <c r="I31" s="27"/>
      <c r="J31" s="27"/>
      <c r="K31" s="14"/>
      <c r="L31" s="15">
        <f>108/1000</f>
        <v>0.108</v>
      </c>
      <c r="M31" s="16"/>
      <c r="O31" s="13">
        <v>78</v>
      </c>
      <c r="P31" s="14"/>
    </row>
    <row r="32" spans="1:16" ht="15.6">
      <c r="A32" s="2" t="s">
        <v>48</v>
      </c>
      <c r="B32" s="13"/>
      <c r="C32" s="27"/>
      <c r="D32" s="27"/>
      <c r="E32" s="27"/>
      <c r="F32" s="27"/>
      <c r="G32" s="27"/>
      <c r="H32" s="27"/>
      <c r="I32" s="27"/>
      <c r="J32" s="27"/>
      <c r="K32" s="14"/>
      <c r="L32" s="15">
        <f>125/1000</f>
        <v>0.125</v>
      </c>
      <c r="M32" s="16"/>
      <c r="O32" s="13"/>
      <c r="P32" s="14"/>
    </row>
    <row r="33" spans="1:16" ht="15.6">
      <c r="A33" s="2" t="s">
        <v>49</v>
      </c>
      <c r="B33" s="13"/>
      <c r="C33" s="27"/>
      <c r="D33" s="27"/>
      <c r="E33" s="27"/>
      <c r="F33" s="27"/>
      <c r="G33" s="27"/>
      <c r="H33" s="27"/>
      <c r="I33" s="27"/>
      <c r="J33" s="27"/>
      <c r="K33" s="14"/>
      <c r="L33" s="15">
        <f>159/1000</f>
        <v>0.159</v>
      </c>
      <c r="M33" s="16"/>
      <c r="O33" s="13">
        <v>59</v>
      </c>
      <c r="P33" s="14"/>
    </row>
    <row r="34" spans="1:16" ht="15.6">
      <c r="A34" s="2" t="s">
        <v>50</v>
      </c>
      <c r="B34" s="13"/>
      <c r="C34" s="27"/>
      <c r="D34" s="27"/>
      <c r="E34" s="27"/>
      <c r="F34" s="27"/>
      <c r="G34" s="27"/>
      <c r="H34" s="27"/>
      <c r="I34" s="27"/>
      <c r="J34" s="27"/>
      <c r="K34" s="14"/>
      <c r="L34" s="15">
        <f>219/1000</f>
        <v>0.219</v>
      </c>
      <c r="M34" s="16"/>
      <c r="O34" s="13"/>
      <c r="P34" s="14"/>
    </row>
    <row r="35" spans="1:16" ht="15.6">
      <c r="A35" s="2" t="s">
        <v>51</v>
      </c>
      <c r="B35" s="13"/>
      <c r="C35" s="27"/>
      <c r="D35" s="27"/>
      <c r="E35" s="27"/>
      <c r="F35" s="27"/>
      <c r="G35" s="27"/>
      <c r="H35" s="27"/>
      <c r="I35" s="27"/>
      <c r="J35" s="27"/>
      <c r="K35" s="14"/>
      <c r="L35" s="15">
        <f>273/1000</f>
        <v>0.27300000000000002</v>
      </c>
      <c r="M35" s="16"/>
      <c r="O35" s="13"/>
      <c r="P35" s="14"/>
    </row>
    <row r="36" spans="1:16" ht="15.6">
      <c r="A36" s="2" t="s">
        <v>52</v>
      </c>
      <c r="B36" s="13"/>
      <c r="C36" s="27"/>
      <c r="D36" s="27"/>
      <c r="E36" s="27"/>
      <c r="F36" s="27"/>
      <c r="G36" s="27"/>
      <c r="H36" s="27"/>
      <c r="I36" s="27"/>
      <c r="J36" s="27"/>
      <c r="K36" s="14"/>
      <c r="L36" s="15">
        <f>325/1000</f>
        <v>0.32500000000000001</v>
      </c>
      <c r="M36" s="16"/>
      <c r="O36" s="13"/>
      <c r="P36" s="14"/>
    </row>
    <row r="37" spans="1:16" ht="15.6">
      <c r="A37" s="2" t="s">
        <v>53</v>
      </c>
      <c r="B37" s="13"/>
      <c r="C37" s="27"/>
      <c r="D37" s="27"/>
      <c r="E37" s="27"/>
      <c r="F37" s="27"/>
      <c r="G37" s="27"/>
      <c r="H37" s="27"/>
      <c r="I37" s="27"/>
      <c r="J37" s="27"/>
      <c r="K37" s="14"/>
      <c r="L37" s="15">
        <f>426/1000</f>
        <v>0.42599999999999999</v>
      </c>
      <c r="M37" s="16"/>
      <c r="O37" s="13"/>
      <c r="P37" s="14"/>
    </row>
  </sheetData>
  <mergeCells count="82">
    <mergeCell ref="B36:K36"/>
    <mergeCell ref="L36:M36"/>
    <mergeCell ref="O36:P36"/>
    <mergeCell ref="B37:K37"/>
    <mergeCell ref="L37:M37"/>
    <mergeCell ref="O37:P37"/>
    <mergeCell ref="B34:K34"/>
    <mergeCell ref="L34:M34"/>
    <mergeCell ref="O34:P34"/>
    <mergeCell ref="B35:K35"/>
    <mergeCell ref="L35:M35"/>
    <mergeCell ref="O35:P35"/>
    <mergeCell ref="B32:K32"/>
    <mergeCell ref="L32:M32"/>
    <mergeCell ref="O32:P32"/>
    <mergeCell ref="B33:K33"/>
    <mergeCell ref="L33:M33"/>
    <mergeCell ref="O33:P33"/>
    <mergeCell ref="B30:K30"/>
    <mergeCell ref="L30:M30"/>
    <mergeCell ref="O30:P30"/>
    <mergeCell ref="B31:K31"/>
    <mergeCell ref="L31:M31"/>
    <mergeCell ref="O31:P31"/>
    <mergeCell ref="B28:K28"/>
    <mergeCell ref="L28:M28"/>
    <mergeCell ref="O28:P28"/>
    <mergeCell ref="B29:K29"/>
    <mergeCell ref="L29:M29"/>
    <mergeCell ref="O29:P29"/>
    <mergeCell ref="B27:K27"/>
    <mergeCell ref="L27:M27"/>
    <mergeCell ref="O27:P27"/>
    <mergeCell ref="B25:K25"/>
    <mergeCell ref="L25:M25"/>
    <mergeCell ref="O25:P25"/>
    <mergeCell ref="B26:K26"/>
    <mergeCell ref="L26:M26"/>
    <mergeCell ref="O26:P26"/>
    <mergeCell ref="B23:K23"/>
    <mergeCell ref="L23:M23"/>
    <mergeCell ref="O23:P23"/>
    <mergeCell ref="B24:K24"/>
    <mergeCell ref="L24:M24"/>
    <mergeCell ref="O24:P24"/>
    <mergeCell ref="B20:N20"/>
    <mergeCell ref="O20:P20"/>
    <mergeCell ref="A21:P21"/>
    <mergeCell ref="B22:K22"/>
    <mergeCell ref="L22:M22"/>
    <mergeCell ref="O22:P22"/>
    <mergeCell ref="B17:N17"/>
    <mergeCell ref="O17:P17"/>
    <mergeCell ref="B18:N18"/>
    <mergeCell ref="O18:P18"/>
    <mergeCell ref="B19:N19"/>
    <mergeCell ref="O19:P19"/>
    <mergeCell ref="B14:N14"/>
    <mergeCell ref="O14:P14"/>
    <mergeCell ref="B15:N15"/>
    <mergeCell ref="O15:P15"/>
    <mergeCell ref="B16:N16"/>
    <mergeCell ref="O16:P16"/>
    <mergeCell ref="B11:N11"/>
    <mergeCell ref="O11:P11"/>
    <mergeCell ref="B12:N12"/>
    <mergeCell ref="O12:P12"/>
    <mergeCell ref="B13:N13"/>
    <mergeCell ref="O13:P13"/>
    <mergeCell ref="B10:N10"/>
    <mergeCell ref="O10:P10"/>
    <mergeCell ref="B2:N2"/>
    <mergeCell ref="A4:P4"/>
    <mergeCell ref="B5:N5"/>
    <mergeCell ref="O5:P5"/>
    <mergeCell ref="B6:N6"/>
    <mergeCell ref="O6:P6"/>
    <mergeCell ref="B7:N7"/>
    <mergeCell ref="O7:P7"/>
    <mergeCell ref="B8:N8"/>
    <mergeCell ref="O8:P8"/>
    <mergeCell ref="A9:P9"/>
  </mergeCells>
  <pageMargins left="0.7" right="0.7" top="0.75" bottom="0.75" header="0.3" footer="0.3"/>
  <pageSetup paperSize="9"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P38"/>
  <sheetViews>
    <sheetView topLeftCell="B28" workbookViewId="0">
      <selection activeCell="C40" sqref="C40:J40"/>
    </sheetView>
  </sheetViews>
  <sheetFormatPr defaultRowHeight="14.4"/>
  <cols>
    <col min="11" max="11" width="7.21875" customWidth="1"/>
    <col min="13" max="13" width="11.44140625" customWidth="1"/>
    <col min="14" max="14" width="0.109375" customWidth="1"/>
    <col min="16" max="16" width="7" customWidth="1"/>
  </cols>
  <sheetData>
    <row r="2" spans="1:16" ht="15.6">
      <c r="O2" s="1"/>
      <c r="P2" s="1"/>
    </row>
    <row r="3" spans="1:16" ht="28.8" customHeight="1">
      <c r="B3" s="9" t="s">
        <v>56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5" spans="1:16" ht="15.6">
      <c r="A5" s="6" t="s">
        <v>36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8"/>
    </row>
    <row r="6" spans="1:16" ht="34.200000000000003" customHeight="1">
      <c r="A6" s="2" t="s">
        <v>1</v>
      </c>
      <c r="B6" s="10" t="s">
        <v>2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2"/>
      <c r="O6" s="13">
        <v>0</v>
      </c>
      <c r="P6" s="14"/>
    </row>
    <row r="7" spans="1:16" ht="13.2" customHeight="1">
      <c r="A7" s="2" t="s">
        <v>3</v>
      </c>
      <c r="B7" s="10" t="s">
        <v>4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2"/>
      <c r="O7" s="28">
        <f>240/1000</f>
        <v>0.24</v>
      </c>
      <c r="P7" s="29"/>
    </row>
    <row r="8" spans="1:16" ht="29.4" customHeight="1">
      <c r="A8" s="2" t="s">
        <v>5</v>
      </c>
      <c r="B8" s="10" t="s">
        <v>6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2"/>
      <c r="O8" s="13">
        <v>0</v>
      </c>
      <c r="P8" s="14"/>
    </row>
    <row r="9" spans="1:16" ht="15.6">
      <c r="A9" s="2" t="s">
        <v>7</v>
      </c>
      <c r="B9" s="10" t="s">
        <v>8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2"/>
      <c r="O9" s="13">
        <v>1.788</v>
      </c>
      <c r="P9" s="14"/>
    </row>
    <row r="10" spans="1:16" ht="15.6">
      <c r="A10" s="6" t="s">
        <v>35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8"/>
    </row>
    <row r="11" spans="1:16" ht="31.2" customHeight="1">
      <c r="A11" s="2" t="s">
        <v>9</v>
      </c>
      <c r="B11" s="10" t="s">
        <v>10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2"/>
      <c r="O11" s="21">
        <f>O13/O12*(O14/7000)</f>
        <v>154.0169354319448</v>
      </c>
      <c r="P11" s="22"/>
    </row>
    <row r="12" spans="1:16" ht="15.6">
      <c r="A12" s="2" t="s">
        <v>11</v>
      </c>
      <c r="B12" s="10" t="s">
        <v>12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2"/>
      <c r="O12" s="19">
        <f>O18+O17+O16</f>
        <v>1432.0632010554964</v>
      </c>
      <c r="P12" s="20"/>
    </row>
    <row r="13" spans="1:16" ht="15.6">
      <c r="A13" s="2" t="s">
        <v>13</v>
      </c>
      <c r="B13" s="10" t="s">
        <v>14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2"/>
      <c r="O13" s="25">
        <v>184659</v>
      </c>
      <c r="P13" s="26"/>
    </row>
    <row r="14" spans="1:16" ht="15.6">
      <c r="A14" s="2" t="s">
        <v>15</v>
      </c>
      <c r="B14" s="10" t="s">
        <v>16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2"/>
      <c r="O14" s="17">
        <v>8361</v>
      </c>
      <c r="P14" s="18"/>
    </row>
    <row r="15" spans="1:16" ht="15.6">
      <c r="A15" s="2" t="s">
        <v>17</v>
      </c>
      <c r="B15" s="10" t="s">
        <v>18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2"/>
      <c r="O15" s="17"/>
      <c r="P15" s="18"/>
    </row>
    <row r="16" spans="1:16" ht="15.6">
      <c r="A16" s="2" t="s">
        <v>19</v>
      </c>
      <c r="B16" s="10" t="s">
        <v>0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2"/>
      <c r="O16" s="19">
        <f>'[1]Котельные  газовые 2019г.'!$GC$45</f>
        <v>6.7569145847781868</v>
      </c>
      <c r="P16" s="20"/>
    </row>
    <row r="17" spans="1:16" ht="15.6">
      <c r="A17" s="2" t="s">
        <v>22</v>
      </c>
      <c r="B17" s="10" t="s">
        <v>21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2"/>
      <c r="O17" s="19">
        <f>'[1]Котельные  газовые 2019г.'!$GB$45</f>
        <v>95.948234470718276</v>
      </c>
      <c r="P17" s="20"/>
    </row>
    <row r="18" spans="1:16" ht="15.6">
      <c r="A18" s="2" t="s">
        <v>20</v>
      </c>
      <c r="B18" s="10" t="s">
        <v>23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2"/>
      <c r="O18" s="19">
        <f>O19+O20+O21</f>
        <v>1329.358052</v>
      </c>
      <c r="P18" s="20"/>
    </row>
    <row r="19" spans="1:16" ht="15.6">
      <c r="A19" s="2"/>
      <c r="B19" s="10" t="s">
        <v>24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2"/>
      <c r="O19" s="17">
        <v>0</v>
      </c>
      <c r="P19" s="18"/>
    </row>
    <row r="20" spans="1:16" ht="15.6">
      <c r="A20" s="2"/>
      <c r="B20" s="10" t="s">
        <v>25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2"/>
      <c r="O20" s="17">
        <v>1322.4690000000001</v>
      </c>
      <c r="P20" s="18"/>
    </row>
    <row r="21" spans="1:16" ht="15.6">
      <c r="A21" s="2"/>
      <c r="B21" s="10" t="s">
        <v>26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2"/>
      <c r="O21" s="19">
        <v>6.8890520000000004</v>
      </c>
      <c r="P21" s="20"/>
    </row>
    <row r="22" spans="1:16" ht="15.6">
      <c r="A22" s="6" t="s">
        <v>37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8"/>
    </row>
    <row r="23" spans="1:16" ht="30.6" customHeight="1">
      <c r="A23" s="2"/>
      <c r="B23" s="13" t="s">
        <v>34</v>
      </c>
      <c r="C23" s="27"/>
      <c r="D23" s="27"/>
      <c r="E23" s="27"/>
      <c r="F23" s="27"/>
      <c r="G23" s="27"/>
      <c r="H23" s="27"/>
      <c r="I23" s="27"/>
      <c r="J23" s="27"/>
      <c r="K23" s="14"/>
      <c r="L23" s="15" t="s">
        <v>28</v>
      </c>
      <c r="M23" s="16"/>
      <c r="O23" s="13" t="s">
        <v>27</v>
      </c>
      <c r="P23" s="14"/>
    </row>
    <row r="24" spans="1:16" ht="15.6">
      <c r="A24" s="2" t="s">
        <v>29</v>
      </c>
      <c r="B24" s="13"/>
      <c r="C24" s="27"/>
      <c r="D24" s="27"/>
      <c r="E24" s="27"/>
      <c r="F24" s="27"/>
      <c r="G24" s="27"/>
      <c r="H24" s="27"/>
      <c r="I24" s="27"/>
      <c r="J24" s="27"/>
      <c r="K24" s="14"/>
      <c r="L24" s="15">
        <f>15/1000</f>
        <v>1.4999999999999999E-2</v>
      </c>
      <c r="M24" s="16"/>
      <c r="O24" s="13"/>
      <c r="P24" s="14"/>
    </row>
    <row r="25" spans="1:16" ht="15.6">
      <c r="A25" s="2" t="s">
        <v>30</v>
      </c>
      <c r="B25" s="13"/>
      <c r="C25" s="27"/>
      <c r="D25" s="27"/>
      <c r="E25" s="27"/>
      <c r="F25" s="27"/>
      <c r="G25" s="27"/>
      <c r="H25" s="27"/>
      <c r="I25" s="27"/>
      <c r="J25" s="27"/>
      <c r="K25" s="14"/>
      <c r="L25" s="15">
        <f>20/1000</f>
        <v>0.02</v>
      </c>
      <c r="M25" s="16"/>
      <c r="O25" s="13"/>
      <c r="P25" s="14"/>
    </row>
    <row r="26" spans="1:16" ht="15.6">
      <c r="A26" s="2" t="s">
        <v>31</v>
      </c>
      <c r="B26" s="13"/>
      <c r="C26" s="27"/>
      <c r="D26" s="27"/>
      <c r="E26" s="27"/>
      <c r="F26" s="27"/>
      <c r="G26" s="27"/>
      <c r="H26" s="27"/>
      <c r="I26" s="27"/>
      <c r="J26" s="27"/>
      <c r="K26" s="14"/>
      <c r="L26" s="15">
        <f>25/1000</f>
        <v>2.5000000000000001E-2</v>
      </c>
      <c r="M26" s="16"/>
      <c r="O26" s="13"/>
      <c r="P26" s="14"/>
    </row>
    <row r="27" spans="1:16" ht="15.6">
      <c r="A27" s="2" t="s">
        <v>32</v>
      </c>
      <c r="B27" s="13"/>
      <c r="C27" s="27"/>
      <c r="D27" s="27"/>
      <c r="E27" s="27"/>
      <c r="F27" s="27"/>
      <c r="G27" s="27"/>
      <c r="H27" s="27"/>
      <c r="I27" s="27"/>
      <c r="J27" s="27"/>
      <c r="K27" s="14"/>
      <c r="L27" s="15">
        <f>32/1000</f>
        <v>3.2000000000000001E-2</v>
      </c>
      <c r="M27" s="16"/>
      <c r="O27" s="13"/>
      <c r="P27" s="14"/>
    </row>
    <row r="28" spans="1:16" ht="15.6">
      <c r="A28" s="2" t="s">
        <v>33</v>
      </c>
      <c r="B28" s="13"/>
      <c r="C28" s="27"/>
      <c r="D28" s="27"/>
      <c r="E28" s="27"/>
      <c r="F28" s="27"/>
      <c r="G28" s="27"/>
      <c r="H28" s="27"/>
      <c r="I28" s="27"/>
      <c r="J28" s="27"/>
      <c r="K28" s="14"/>
      <c r="L28" s="15">
        <f>45/1000</f>
        <v>4.4999999999999998E-2</v>
      </c>
      <c r="M28" s="16"/>
      <c r="O28" s="13"/>
      <c r="P28" s="14"/>
    </row>
    <row r="29" spans="1:16" ht="15.6">
      <c r="A29" s="2" t="s">
        <v>44</v>
      </c>
      <c r="B29" s="13"/>
      <c r="C29" s="27"/>
      <c r="D29" s="27"/>
      <c r="E29" s="27"/>
      <c r="F29" s="27"/>
      <c r="G29" s="27"/>
      <c r="H29" s="27"/>
      <c r="I29" s="27"/>
      <c r="J29" s="27"/>
      <c r="K29" s="14"/>
      <c r="L29" s="15">
        <f>57/1000</f>
        <v>5.7000000000000002E-2</v>
      </c>
      <c r="M29" s="16"/>
      <c r="O29" s="13"/>
      <c r="P29" s="14"/>
    </row>
    <row r="30" spans="1:16" ht="15.6">
      <c r="A30" s="2" t="s">
        <v>45</v>
      </c>
      <c r="B30" s="13"/>
      <c r="C30" s="27"/>
      <c r="D30" s="27"/>
      <c r="E30" s="27"/>
      <c r="F30" s="27"/>
      <c r="G30" s="27"/>
      <c r="H30" s="27"/>
      <c r="I30" s="27"/>
      <c r="J30" s="27"/>
      <c r="K30" s="14"/>
      <c r="L30" s="15">
        <f>76/1000</f>
        <v>7.5999999999999998E-2</v>
      </c>
      <c r="M30" s="16"/>
      <c r="O30" s="13"/>
      <c r="P30" s="14"/>
    </row>
    <row r="31" spans="1:16" ht="15.6">
      <c r="A31" s="2" t="s">
        <v>46</v>
      </c>
      <c r="B31" s="13"/>
      <c r="C31" s="27"/>
      <c r="D31" s="27"/>
      <c r="E31" s="27"/>
      <c r="F31" s="27"/>
      <c r="G31" s="27"/>
      <c r="H31" s="27"/>
      <c r="I31" s="27"/>
      <c r="J31" s="27"/>
      <c r="K31" s="14"/>
      <c r="L31" s="15">
        <f>89/1000</f>
        <v>8.8999999999999996E-2</v>
      </c>
      <c r="M31" s="16"/>
      <c r="O31" s="13">
        <v>54</v>
      </c>
      <c r="P31" s="14"/>
    </row>
    <row r="32" spans="1:16" ht="15.6">
      <c r="A32" s="2" t="s">
        <v>47</v>
      </c>
      <c r="B32" s="13"/>
      <c r="C32" s="27"/>
      <c r="D32" s="27"/>
      <c r="E32" s="27"/>
      <c r="F32" s="27"/>
      <c r="G32" s="27"/>
      <c r="H32" s="27"/>
      <c r="I32" s="27"/>
      <c r="J32" s="27"/>
      <c r="K32" s="14"/>
      <c r="L32" s="15">
        <f>108/1000</f>
        <v>0.108</v>
      </c>
      <c r="M32" s="16"/>
      <c r="O32" s="13">
        <v>86</v>
      </c>
      <c r="P32" s="14"/>
    </row>
    <row r="33" spans="1:16" ht="15.6">
      <c r="A33" s="2" t="s">
        <v>48</v>
      </c>
      <c r="B33" s="13"/>
      <c r="C33" s="27"/>
      <c r="D33" s="27"/>
      <c r="E33" s="27"/>
      <c r="F33" s="27"/>
      <c r="G33" s="27"/>
      <c r="H33" s="27"/>
      <c r="I33" s="27"/>
      <c r="J33" s="27"/>
      <c r="K33" s="14"/>
      <c r="L33" s="15">
        <f>125/1000</f>
        <v>0.125</v>
      </c>
      <c r="M33" s="16"/>
      <c r="O33" s="13">
        <v>100</v>
      </c>
      <c r="P33" s="14"/>
    </row>
    <row r="34" spans="1:16" ht="15.6">
      <c r="A34" s="2" t="s">
        <v>49</v>
      </c>
      <c r="B34" s="13"/>
      <c r="C34" s="27"/>
      <c r="D34" s="27"/>
      <c r="E34" s="27"/>
      <c r="F34" s="27"/>
      <c r="G34" s="27"/>
      <c r="H34" s="27"/>
      <c r="I34" s="27"/>
      <c r="J34" s="27"/>
      <c r="K34" s="14"/>
      <c r="L34" s="15">
        <f>159/1000</f>
        <v>0.159</v>
      </c>
      <c r="M34" s="16"/>
      <c r="O34" s="13"/>
      <c r="P34" s="14"/>
    </row>
    <row r="35" spans="1:16" ht="15.6">
      <c r="A35" s="2" t="s">
        <v>50</v>
      </c>
      <c r="B35" s="13"/>
      <c r="C35" s="27"/>
      <c r="D35" s="27"/>
      <c r="E35" s="27"/>
      <c r="F35" s="27"/>
      <c r="G35" s="27"/>
      <c r="H35" s="27"/>
      <c r="I35" s="27"/>
      <c r="J35" s="27"/>
      <c r="K35" s="14"/>
      <c r="L35" s="15">
        <f>219/1000</f>
        <v>0.219</v>
      </c>
      <c r="M35" s="16"/>
      <c r="O35" s="13"/>
      <c r="P35" s="14"/>
    </row>
    <row r="36" spans="1:16" ht="15.6">
      <c r="A36" s="2" t="s">
        <v>51</v>
      </c>
      <c r="B36" s="13"/>
      <c r="C36" s="27"/>
      <c r="D36" s="27"/>
      <c r="E36" s="27"/>
      <c r="F36" s="27"/>
      <c r="G36" s="27"/>
      <c r="H36" s="27"/>
      <c r="I36" s="27"/>
      <c r="J36" s="27"/>
      <c r="K36" s="14"/>
      <c r="L36" s="15">
        <f>273/1000</f>
        <v>0.27300000000000002</v>
      </c>
      <c r="M36" s="16"/>
      <c r="O36" s="13"/>
      <c r="P36" s="14"/>
    </row>
    <row r="37" spans="1:16" ht="15.6">
      <c r="A37" s="2" t="s">
        <v>52</v>
      </c>
      <c r="B37" s="13"/>
      <c r="C37" s="27"/>
      <c r="D37" s="27"/>
      <c r="E37" s="27"/>
      <c r="F37" s="27"/>
      <c r="G37" s="27"/>
      <c r="H37" s="27"/>
      <c r="I37" s="27"/>
      <c r="J37" s="27"/>
      <c r="K37" s="14"/>
      <c r="L37" s="15">
        <f>325/1000</f>
        <v>0.32500000000000001</v>
      </c>
      <c r="M37" s="16"/>
      <c r="O37" s="13"/>
      <c r="P37" s="14"/>
    </row>
    <row r="38" spans="1:16" ht="15.6">
      <c r="A38" s="2" t="s">
        <v>53</v>
      </c>
      <c r="B38" s="13"/>
      <c r="C38" s="27"/>
      <c r="D38" s="27"/>
      <c r="E38" s="27"/>
      <c r="F38" s="27"/>
      <c r="G38" s="27"/>
      <c r="H38" s="27"/>
      <c r="I38" s="27"/>
      <c r="J38" s="27"/>
      <c r="K38" s="14"/>
      <c r="L38" s="15">
        <f>426/1000</f>
        <v>0.42599999999999999</v>
      </c>
      <c r="M38" s="16"/>
      <c r="O38" s="13"/>
      <c r="P38" s="14"/>
    </row>
  </sheetData>
  <mergeCells count="82">
    <mergeCell ref="B37:K37"/>
    <mergeCell ref="L37:M37"/>
    <mergeCell ref="O37:P37"/>
    <mergeCell ref="B38:K38"/>
    <mergeCell ref="L38:M38"/>
    <mergeCell ref="O38:P38"/>
    <mergeCell ref="B35:K35"/>
    <mergeCell ref="L35:M35"/>
    <mergeCell ref="O35:P35"/>
    <mergeCell ref="B36:K36"/>
    <mergeCell ref="L36:M36"/>
    <mergeCell ref="O36:P36"/>
    <mergeCell ref="B33:K33"/>
    <mergeCell ref="L33:M33"/>
    <mergeCell ref="O33:P33"/>
    <mergeCell ref="B34:K34"/>
    <mergeCell ref="L34:M34"/>
    <mergeCell ref="O34:P34"/>
    <mergeCell ref="B31:K31"/>
    <mergeCell ref="L31:M31"/>
    <mergeCell ref="O31:P31"/>
    <mergeCell ref="B32:K32"/>
    <mergeCell ref="L32:M32"/>
    <mergeCell ref="O32:P32"/>
    <mergeCell ref="B29:K29"/>
    <mergeCell ref="L29:M29"/>
    <mergeCell ref="O29:P29"/>
    <mergeCell ref="B30:K30"/>
    <mergeCell ref="L30:M30"/>
    <mergeCell ref="O30:P30"/>
    <mergeCell ref="B28:K28"/>
    <mergeCell ref="L28:M28"/>
    <mergeCell ref="O28:P28"/>
    <mergeCell ref="B26:K26"/>
    <mergeCell ref="L26:M26"/>
    <mergeCell ref="O26:P26"/>
    <mergeCell ref="B27:K27"/>
    <mergeCell ref="L27:M27"/>
    <mergeCell ref="O27:P27"/>
    <mergeCell ref="B24:K24"/>
    <mergeCell ref="L24:M24"/>
    <mergeCell ref="O24:P24"/>
    <mergeCell ref="B25:K25"/>
    <mergeCell ref="L25:M25"/>
    <mergeCell ref="O25:P25"/>
    <mergeCell ref="B21:N21"/>
    <mergeCell ref="O21:P21"/>
    <mergeCell ref="A22:P22"/>
    <mergeCell ref="B23:K23"/>
    <mergeCell ref="L23:M23"/>
    <mergeCell ref="O23:P23"/>
    <mergeCell ref="B18:N18"/>
    <mergeCell ref="O18:P18"/>
    <mergeCell ref="B19:N19"/>
    <mergeCell ref="O19:P19"/>
    <mergeCell ref="B20:N20"/>
    <mergeCell ref="O20:P20"/>
    <mergeCell ref="B15:N15"/>
    <mergeCell ref="O15:P15"/>
    <mergeCell ref="B16:N16"/>
    <mergeCell ref="O16:P16"/>
    <mergeCell ref="B17:N17"/>
    <mergeCell ref="O17:P17"/>
    <mergeCell ref="B12:N12"/>
    <mergeCell ref="O12:P12"/>
    <mergeCell ref="B13:N13"/>
    <mergeCell ref="O13:P13"/>
    <mergeCell ref="B14:N14"/>
    <mergeCell ref="O14:P14"/>
    <mergeCell ref="B11:N11"/>
    <mergeCell ref="O11:P11"/>
    <mergeCell ref="B3:N3"/>
    <mergeCell ref="A5:P5"/>
    <mergeCell ref="B6:N6"/>
    <mergeCell ref="O6:P6"/>
    <mergeCell ref="B7:N7"/>
    <mergeCell ref="O7:P7"/>
    <mergeCell ref="B8:N8"/>
    <mergeCell ref="O8:P8"/>
    <mergeCell ref="B9:N9"/>
    <mergeCell ref="O9:P9"/>
    <mergeCell ref="A10:P10"/>
  </mergeCells>
  <pageMargins left="0.7" right="0.7" top="0.75" bottom="0.75" header="0.3" footer="0.3"/>
  <pageSetup paperSize="9" scale="92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2:P38"/>
  <sheetViews>
    <sheetView topLeftCell="A22" workbookViewId="0">
      <selection activeCell="D40" sqref="D40:J40"/>
    </sheetView>
  </sheetViews>
  <sheetFormatPr defaultRowHeight="14.4"/>
  <cols>
    <col min="11" max="11" width="7.21875" customWidth="1"/>
    <col min="13" max="13" width="11.44140625" customWidth="1"/>
    <col min="14" max="14" width="0.109375" customWidth="1"/>
    <col min="16" max="16" width="7" customWidth="1"/>
  </cols>
  <sheetData>
    <row r="2" spans="1:16" ht="15.6">
      <c r="O2" s="1"/>
      <c r="P2" s="1"/>
    </row>
    <row r="3" spans="1:16" ht="28.8" customHeight="1">
      <c r="B3" s="9" t="s">
        <v>71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5" spans="1:16" ht="15.6">
      <c r="A5" s="6" t="s">
        <v>36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8"/>
    </row>
    <row r="6" spans="1:16" ht="34.200000000000003" customHeight="1">
      <c r="A6" s="2" t="s">
        <v>1</v>
      </c>
      <c r="B6" s="10" t="s">
        <v>2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2"/>
      <c r="O6" s="13">
        <v>0</v>
      </c>
      <c r="P6" s="14"/>
    </row>
    <row r="7" spans="1:16" ht="13.2" customHeight="1">
      <c r="A7" s="2" t="s">
        <v>3</v>
      </c>
      <c r="B7" s="10" t="s">
        <v>4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2"/>
      <c r="O7" s="23">
        <f>249.5/1000</f>
        <v>0.2495</v>
      </c>
      <c r="P7" s="24"/>
    </row>
    <row r="8" spans="1:16" ht="29.4" customHeight="1">
      <c r="A8" s="2" t="s">
        <v>5</v>
      </c>
      <c r="B8" s="10" t="s">
        <v>6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2"/>
      <c r="O8" s="13">
        <v>0</v>
      </c>
      <c r="P8" s="14"/>
    </row>
    <row r="9" spans="1:16" ht="15.6">
      <c r="A9" s="2" t="s">
        <v>7</v>
      </c>
      <c r="B9" s="10" t="s">
        <v>8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2"/>
      <c r="O9" s="13">
        <v>0.68799999999999994</v>
      </c>
      <c r="P9" s="14"/>
    </row>
    <row r="10" spans="1:16" ht="15.6">
      <c r="A10" s="6" t="s">
        <v>35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8"/>
    </row>
    <row r="11" spans="1:16" ht="31.2" customHeight="1">
      <c r="A11" s="2" t="s">
        <v>9</v>
      </c>
      <c r="B11" s="10" t="s">
        <v>10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2"/>
      <c r="O11" s="21">
        <f>O13/O12*(O14/7000)</f>
        <v>156.90650705152581</v>
      </c>
      <c r="P11" s="22"/>
    </row>
    <row r="12" spans="1:16" ht="15.6">
      <c r="A12" s="2" t="s">
        <v>11</v>
      </c>
      <c r="B12" s="10" t="s">
        <v>12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2"/>
      <c r="O12" s="19">
        <f>O18+O17+O16</f>
        <v>1002.0147399337189</v>
      </c>
      <c r="P12" s="20"/>
    </row>
    <row r="13" spans="1:16" ht="15.6">
      <c r="A13" s="2" t="s">
        <v>13</v>
      </c>
      <c r="B13" s="10" t="s">
        <v>14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2"/>
      <c r="O13" s="25">
        <v>131630</v>
      </c>
      <c r="P13" s="26"/>
    </row>
    <row r="14" spans="1:16" ht="15.6">
      <c r="A14" s="2" t="s">
        <v>15</v>
      </c>
      <c r="B14" s="10" t="s">
        <v>16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2"/>
      <c r="O14" s="17">
        <v>8361</v>
      </c>
      <c r="P14" s="18"/>
    </row>
    <row r="15" spans="1:16" ht="15.6">
      <c r="A15" s="2" t="s">
        <v>17</v>
      </c>
      <c r="B15" s="10" t="s">
        <v>18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2"/>
      <c r="O15" s="17"/>
      <c r="P15" s="18"/>
    </row>
    <row r="16" spans="1:16" ht="15.6">
      <c r="A16" s="2" t="s">
        <v>19</v>
      </c>
      <c r="B16" s="10" t="s">
        <v>0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2"/>
      <c r="O16" s="19">
        <f>'[1]Котельные  газовые 2019г.'!$GC$67</f>
        <v>5.8698111363995693</v>
      </c>
      <c r="P16" s="20"/>
    </row>
    <row r="17" spans="1:16" ht="15.6">
      <c r="A17" s="2" t="s">
        <v>22</v>
      </c>
      <c r="B17" s="10" t="s">
        <v>21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2"/>
      <c r="O17" s="19">
        <f>'[1]Котельные  газовые 2019г.'!$GB$67</f>
        <v>103.28792879731924</v>
      </c>
      <c r="P17" s="20"/>
    </row>
    <row r="18" spans="1:16" ht="15.6">
      <c r="A18" s="2" t="s">
        <v>20</v>
      </c>
      <c r="B18" s="10" t="s">
        <v>23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2"/>
      <c r="O18" s="19">
        <f>O19+O20+O21</f>
        <v>892.85700000000008</v>
      </c>
      <c r="P18" s="20"/>
    </row>
    <row r="19" spans="1:16" ht="15.6">
      <c r="A19" s="2"/>
      <c r="B19" s="10" t="s">
        <v>24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2"/>
      <c r="O19" s="17">
        <v>792.97900000000004</v>
      </c>
      <c r="P19" s="18"/>
    </row>
    <row r="20" spans="1:16" ht="15.6">
      <c r="A20" s="2"/>
      <c r="B20" s="10" t="s">
        <v>25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2"/>
      <c r="O20" s="17">
        <v>0</v>
      </c>
      <c r="P20" s="18"/>
    </row>
    <row r="21" spans="1:16" ht="15.6">
      <c r="A21" s="2"/>
      <c r="B21" s="10" t="s">
        <v>26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2"/>
      <c r="O21" s="17">
        <v>99.878</v>
      </c>
      <c r="P21" s="18"/>
    </row>
    <row r="22" spans="1:16" ht="15.6">
      <c r="A22" s="6" t="s">
        <v>37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8"/>
    </row>
    <row r="23" spans="1:16" ht="30.6" customHeight="1">
      <c r="A23" s="2"/>
      <c r="B23" s="13" t="s">
        <v>34</v>
      </c>
      <c r="C23" s="27"/>
      <c r="D23" s="27"/>
      <c r="E23" s="27"/>
      <c r="F23" s="27"/>
      <c r="G23" s="27"/>
      <c r="H23" s="27"/>
      <c r="I23" s="27"/>
      <c r="J23" s="27"/>
      <c r="K23" s="14"/>
      <c r="L23" s="15" t="s">
        <v>28</v>
      </c>
      <c r="M23" s="16"/>
      <c r="O23" s="13" t="s">
        <v>27</v>
      </c>
      <c r="P23" s="14"/>
    </row>
    <row r="24" spans="1:16" ht="15.6">
      <c r="A24" s="2" t="s">
        <v>29</v>
      </c>
      <c r="B24" s="13"/>
      <c r="C24" s="27"/>
      <c r="D24" s="27"/>
      <c r="E24" s="27"/>
      <c r="F24" s="27"/>
      <c r="G24" s="27"/>
      <c r="H24" s="27"/>
      <c r="I24" s="27"/>
      <c r="J24" s="27"/>
      <c r="K24" s="14"/>
      <c r="L24" s="15">
        <f>15/1000</f>
        <v>1.4999999999999999E-2</v>
      </c>
      <c r="M24" s="16"/>
      <c r="O24" s="13"/>
      <c r="P24" s="14"/>
    </row>
    <row r="25" spans="1:16" ht="15.6">
      <c r="A25" s="2" t="s">
        <v>30</v>
      </c>
      <c r="B25" s="13"/>
      <c r="C25" s="27"/>
      <c r="D25" s="27"/>
      <c r="E25" s="27"/>
      <c r="F25" s="27"/>
      <c r="G25" s="27"/>
      <c r="H25" s="27"/>
      <c r="I25" s="27"/>
      <c r="J25" s="27"/>
      <c r="K25" s="14"/>
      <c r="L25" s="15">
        <f>20/1000</f>
        <v>0.02</v>
      </c>
      <c r="M25" s="16"/>
      <c r="O25" s="13"/>
      <c r="P25" s="14"/>
    </row>
    <row r="26" spans="1:16" ht="15.6">
      <c r="A26" s="2" t="s">
        <v>31</v>
      </c>
      <c r="B26" s="13"/>
      <c r="C26" s="27"/>
      <c r="D26" s="27"/>
      <c r="E26" s="27"/>
      <c r="F26" s="27"/>
      <c r="G26" s="27"/>
      <c r="H26" s="27"/>
      <c r="I26" s="27"/>
      <c r="J26" s="27"/>
      <c r="K26" s="14"/>
      <c r="L26" s="15">
        <f>25/1000</f>
        <v>2.5000000000000001E-2</v>
      </c>
      <c r="M26" s="16"/>
      <c r="O26" s="13"/>
      <c r="P26" s="14"/>
    </row>
    <row r="27" spans="1:16" ht="15.6">
      <c r="A27" s="2" t="s">
        <v>32</v>
      </c>
      <c r="B27" s="13"/>
      <c r="C27" s="27"/>
      <c r="D27" s="27"/>
      <c r="E27" s="27"/>
      <c r="F27" s="27"/>
      <c r="G27" s="27"/>
      <c r="H27" s="27"/>
      <c r="I27" s="27"/>
      <c r="J27" s="27"/>
      <c r="K27" s="14"/>
      <c r="L27" s="15">
        <f>32/1000</f>
        <v>3.2000000000000001E-2</v>
      </c>
      <c r="M27" s="16"/>
      <c r="O27" s="13"/>
      <c r="P27" s="14"/>
    </row>
    <row r="28" spans="1:16" ht="15.6">
      <c r="A28" s="2" t="s">
        <v>33</v>
      </c>
      <c r="B28" s="13"/>
      <c r="C28" s="27"/>
      <c r="D28" s="27"/>
      <c r="E28" s="27"/>
      <c r="F28" s="27"/>
      <c r="G28" s="27"/>
      <c r="H28" s="27"/>
      <c r="I28" s="27"/>
      <c r="J28" s="27"/>
      <c r="K28" s="14"/>
      <c r="L28" s="15">
        <f>45/1000</f>
        <v>4.4999999999999998E-2</v>
      </c>
      <c r="M28" s="16"/>
      <c r="O28" s="13"/>
      <c r="P28" s="14"/>
    </row>
    <row r="29" spans="1:16" ht="15.6">
      <c r="A29" s="2" t="s">
        <v>44</v>
      </c>
      <c r="B29" s="13"/>
      <c r="C29" s="27"/>
      <c r="D29" s="27"/>
      <c r="E29" s="27"/>
      <c r="F29" s="27"/>
      <c r="G29" s="27"/>
      <c r="H29" s="27"/>
      <c r="I29" s="27"/>
      <c r="J29" s="27"/>
      <c r="K29" s="14"/>
      <c r="L29" s="15">
        <f>57/1000</f>
        <v>5.7000000000000002E-2</v>
      </c>
      <c r="M29" s="16"/>
      <c r="O29" s="13"/>
      <c r="P29" s="14"/>
    </row>
    <row r="30" spans="1:16" ht="15.6">
      <c r="A30" s="2" t="s">
        <v>45</v>
      </c>
      <c r="B30" s="13"/>
      <c r="C30" s="27"/>
      <c r="D30" s="27"/>
      <c r="E30" s="27"/>
      <c r="F30" s="27"/>
      <c r="G30" s="27"/>
      <c r="H30" s="27"/>
      <c r="I30" s="27"/>
      <c r="J30" s="27"/>
      <c r="K30" s="14"/>
      <c r="L30" s="15">
        <f>76/1000</f>
        <v>7.5999999999999998E-2</v>
      </c>
      <c r="M30" s="16"/>
      <c r="O30" s="13">
        <v>44</v>
      </c>
      <c r="P30" s="14"/>
    </row>
    <row r="31" spans="1:16" ht="15.6">
      <c r="A31" s="2" t="s">
        <v>46</v>
      </c>
      <c r="B31" s="13"/>
      <c r="C31" s="27"/>
      <c r="D31" s="27"/>
      <c r="E31" s="27"/>
      <c r="F31" s="27"/>
      <c r="G31" s="27"/>
      <c r="H31" s="27"/>
      <c r="I31" s="27"/>
      <c r="J31" s="27"/>
      <c r="K31" s="14"/>
      <c r="L31" s="15">
        <f>89/1000</f>
        <v>8.8999999999999996E-2</v>
      </c>
      <c r="M31" s="16"/>
      <c r="O31" s="13">
        <v>87</v>
      </c>
      <c r="P31" s="14"/>
    </row>
    <row r="32" spans="1:16" ht="15.6">
      <c r="A32" s="2" t="s">
        <v>47</v>
      </c>
      <c r="B32" s="13"/>
      <c r="C32" s="27"/>
      <c r="D32" s="27"/>
      <c r="E32" s="27"/>
      <c r="F32" s="27"/>
      <c r="G32" s="27"/>
      <c r="H32" s="27"/>
      <c r="I32" s="27"/>
      <c r="J32" s="27"/>
      <c r="K32" s="14"/>
      <c r="L32" s="15">
        <f>108/1000</f>
        <v>0.108</v>
      </c>
      <c r="M32" s="16"/>
      <c r="O32" s="13">
        <v>54</v>
      </c>
      <c r="P32" s="14"/>
    </row>
    <row r="33" spans="1:16" ht="15.6">
      <c r="A33" s="2" t="s">
        <v>48</v>
      </c>
      <c r="B33" s="13"/>
      <c r="C33" s="27"/>
      <c r="D33" s="27"/>
      <c r="E33" s="27"/>
      <c r="F33" s="27"/>
      <c r="G33" s="27"/>
      <c r="H33" s="27"/>
      <c r="I33" s="27"/>
      <c r="J33" s="27"/>
      <c r="K33" s="14"/>
      <c r="L33" s="15">
        <f>125/1000</f>
        <v>0.125</v>
      </c>
      <c r="M33" s="16"/>
      <c r="O33" s="13">
        <v>64.5</v>
      </c>
      <c r="P33" s="14"/>
    </row>
    <row r="34" spans="1:16" ht="15.6">
      <c r="A34" s="2" t="s">
        <v>49</v>
      </c>
      <c r="B34" s="13"/>
      <c r="C34" s="27"/>
      <c r="D34" s="27"/>
      <c r="E34" s="27"/>
      <c r="F34" s="27"/>
      <c r="G34" s="27"/>
      <c r="H34" s="27"/>
      <c r="I34" s="27"/>
      <c r="J34" s="27"/>
      <c r="K34" s="14"/>
      <c r="L34" s="15">
        <f>159/1000</f>
        <v>0.159</v>
      </c>
      <c r="M34" s="16"/>
      <c r="O34" s="13"/>
      <c r="P34" s="14"/>
    </row>
    <row r="35" spans="1:16" ht="15.6">
      <c r="A35" s="2" t="s">
        <v>50</v>
      </c>
      <c r="B35" s="13"/>
      <c r="C35" s="27"/>
      <c r="D35" s="27"/>
      <c r="E35" s="27"/>
      <c r="F35" s="27"/>
      <c r="G35" s="27"/>
      <c r="H35" s="27"/>
      <c r="I35" s="27"/>
      <c r="J35" s="27"/>
      <c r="K35" s="14"/>
      <c r="L35" s="15">
        <f>219/1000</f>
        <v>0.219</v>
      </c>
      <c r="M35" s="16"/>
      <c r="O35" s="13"/>
      <c r="P35" s="14"/>
    </row>
    <row r="36" spans="1:16" ht="15.6">
      <c r="A36" s="2" t="s">
        <v>51</v>
      </c>
      <c r="B36" s="13"/>
      <c r="C36" s="27"/>
      <c r="D36" s="27"/>
      <c r="E36" s="27"/>
      <c r="F36" s="27"/>
      <c r="G36" s="27"/>
      <c r="H36" s="27"/>
      <c r="I36" s="27"/>
      <c r="J36" s="27"/>
      <c r="K36" s="14"/>
      <c r="L36" s="15">
        <f>273/1000</f>
        <v>0.27300000000000002</v>
      </c>
      <c r="M36" s="16"/>
      <c r="O36" s="13"/>
      <c r="P36" s="14"/>
    </row>
    <row r="37" spans="1:16" ht="15.6">
      <c r="A37" s="2" t="s">
        <v>52</v>
      </c>
      <c r="B37" s="13"/>
      <c r="C37" s="27"/>
      <c r="D37" s="27"/>
      <c r="E37" s="27"/>
      <c r="F37" s="27"/>
      <c r="G37" s="27"/>
      <c r="H37" s="27"/>
      <c r="I37" s="27"/>
      <c r="J37" s="27"/>
      <c r="K37" s="14"/>
      <c r="L37" s="15">
        <f>325/1000</f>
        <v>0.32500000000000001</v>
      </c>
      <c r="M37" s="16"/>
      <c r="O37" s="13"/>
      <c r="P37" s="14"/>
    </row>
    <row r="38" spans="1:16" ht="15.6">
      <c r="A38" s="2" t="s">
        <v>53</v>
      </c>
      <c r="B38" s="13"/>
      <c r="C38" s="27"/>
      <c r="D38" s="27"/>
      <c r="E38" s="27"/>
      <c r="F38" s="27"/>
      <c r="G38" s="27"/>
      <c r="H38" s="27"/>
      <c r="I38" s="27"/>
      <c r="J38" s="27"/>
      <c r="K38" s="14"/>
      <c r="L38" s="15">
        <f>426/1000</f>
        <v>0.42599999999999999</v>
      </c>
      <c r="M38" s="16"/>
      <c r="O38" s="13"/>
      <c r="P38" s="14"/>
    </row>
  </sheetData>
  <mergeCells count="82">
    <mergeCell ref="B37:K37"/>
    <mergeCell ref="L37:M37"/>
    <mergeCell ref="O37:P37"/>
    <mergeCell ref="B38:K38"/>
    <mergeCell ref="L38:M38"/>
    <mergeCell ref="O38:P38"/>
    <mergeCell ref="B35:K35"/>
    <mergeCell ref="L35:M35"/>
    <mergeCell ref="O35:P35"/>
    <mergeCell ref="B36:K36"/>
    <mergeCell ref="L36:M36"/>
    <mergeCell ref="O36:P36"/>
    <mergeCell ref="B33:K33"/>
    <mergeCell ref="L33:M33"/>
    <mergeCell ref="O33:P33"/>
    <mergeCell ref="B34:K34"/>
    <mergeCell ref="L34:M34"/>
    <mergeCell ref="O34:P34"/>
    <mergeCell ref="B31:K31"/>
    <mergeCell ref="L31:M31"/>
    <mergeCell ref="O31:P31"/>
    <mergeCell ref="B32:K32"/>
    <mergeCell ref="L32:M32"/>
    <mergeCell ref="O32:P32"/>
    <mergeCell ref="B29:K29"/>
    <mergeCell ref="L29:M29"/>
    <mergeCell ref="O29:P29"/>
    <mergeCell ref="B30:K30"/>
    <mergeCell ref="L30:M30"/>
    <mergeCell ref="O30:P30"/>
    <mergeCell ref="B28:K28"/>
    <mergeCell ref="L28:M28"/>
    <mergeCell ref="O28:P28"/>
    <mergeCell ref="B26:K26"/>
    <mergeCell ref="L26:M26"/>
    <mergeCell ref="O26:P26"/>
    <mergeCell ref="B27:K27"/>
    <mergeCell ref="L27:M27"/>
    <mergeCell ref="O27:P27"/>
    <mergeCell ref="B24:K24"/>
    <mergeCell ref="L24:M24"/>
    <mergeCell ref="O24:P24"/>
    <mergeCell ref="B25:K25"/>
    <mergeCell ref="L25:M25"/>
    <mergeCell ref="O25:P25"/>
    <mergeCell ref="B21:N21"/>
    <mergeCell ref="O21:P21"/>
    <mergeCell ref="A22:P22"/>
    <mergeCell ref="B23:K23"/>
    <mergeCell ref="L23:M23"/>
    <mergeCell ref="O23:P23"/>
    <mergeCell ref="B18:N18"/>
    <mergeCell ref="O18:P18"/>
    <mergeCell ref="B19:N19"/>
    <mergeCell ref="O19:P19"/>
    <mergeCell ref="B20:N20"/>
    <mergeCell ref="O20:P20"/>
    <mergeCell ref="B15:N15"/>
    <mergeCell ref="O15:P15"/>
    <mergeCell ref="B16:N16"/>
    <mergeCell ref="O16:P16"/>
    <mergeCell ref="B17:N17"/>
    <mergeCell ref="O17:P17"/>
    <mergeCell ref="B12:N12"/>
    <mergeCell ref="O12:P12"/>
    <mergeCell ref="B13:N13"/>
    <mergeCell ref="O13:P13"/>
    <mergeCell ref="B14:N14"/>
    <mergeCell ref="O14:P14"/>
    <mergeCell ref="B11:N11"/>
    <mergeCell ref="O11:P11"/>
    <mergeCell ref="B3:N3"/>
    <mergeCell ref="A5:P5"/>
    <mergeCell ref="B6:N6"/>
    <mergeCell ref="O6:P6"/>
    <mergeCell ref="B7:N7"/>
    <mergeCell ref="O7:P7"/>
    <mergeCell ref="B8:N8"/>
    <mergeCell ref="O8:P8"/>
    <mergeCell ref="B9:N9"/>
    <mergeCell ref="O9:P9"/>
    <mergeCell ref="A10:P10"/>
  </mergeCells>
  <pageMargins left="0.7" right="0.7" top="0.75" bottom="0.75" header="0.3" footer="0.3"/>
  <pageSetup paperSize="9" scale="92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2:P38"/>
  <sheetViews>
    <sheetView topLeftCell="A25" workbookViewId="0">
      <selection activeCell="D40" sqref="D40:J40"/>
    </sheetView>
  </sheetViews>
  <sheetFormatPr defaultRowHeight="14.4"/>
  <cols>
    <col min="11" max="11" width="7.21875" customWidth="1"/>
    <col min="13" max="13" width="11.44140625" customWidth="1"/>
    <col min="14" max="14" width="0.109375" customWidth="1"/>
    <col min="16" max="16" width="7" customWidth="1"/>
  </cols>
  <sheetData>
    <row r="2" spans="1:16" ht="15.6">
      <c r="O2" s="1"/>
      <c r="P2" s="1"/>
    </row>
    <row r="3" spans="1:16" ht="28.8" customHeight="1">
      <c r="B3" s="9" t="s">
        <v>72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5" spans="1:16" ht="15.6">
      <c r="A5" s="6" t="s">
        <v>36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8"/>
    </row>
    <row r="6" spans="1:16" ht="34.200000000000003" customHeight="1">
      <c r="A6" s="2" t="s">
        <v>1</v>
      </c>
      <c r="B6" s="10" t="s">
        <v>2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2"/>
      <c r="O6" s="13">
        <v>0</v>
      </c>
      <c r="P6" s="14"/>
    </row>
    <row r="7" spans="1:16" ht="13.2" customHeight="1">
      <c r="A7" s="2" t="s">
        <v>3</v>
      </c>
      <c r="B7" s="10" t="s">
        <v>4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2"/>
      <c r="O7" s="28">
        <f>36/1000</f>
        <v>3.5999999999999997E-2</v>
      </c>
      <c r="P7" s="29"/>
    </row>
    <row r="8" spans="1:16" ht="29.4" customHeight="1">
      <c r="A8" s="2" t="s">
        <v>5</v>
      </c>
      <c r="B8" s="10" t="s">
        <v>6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2"/>
      <c r="O8" s="13">
        <v>0</v>
      </c>
      <c r="P8" s="14"/>
    </row>
    <row r="9" spans="1:16" ht="15.6">
      <c r="A9" s="2" t="s">
        <v>7</v>
      </c>
      <c r="B9" s="10" t="s">
        <v>8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2"/>
      <c r="O9" s="13">
        <v>0.23200000000000001</v>
      </c>
      <c r="P9" s="14"/>
    </row>
    <row r="10" spans="1:16" ht="15.6">
      <c r="A10" s="6" t="s">
        <v>35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8"/>
    </row>
    <row r="11" spans="1:16" ht="31.2" customHeight="1">
      <c r="A11" s="2" t="s">
        <v>9</v>
      </c>
      <c r="B11" s="10" t="s">
        <v>10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2"/>
      <c r="O11" s="21">
        <f>O13/O12*(O14/7000)</f>
        <v>111.87569594707803</v>
      </c>
      <c r="P11" s="22"/>
    </row>
    <row r="12" spans="1:16" ht="15.6">
      <c r="A12" s="2" t="s">
        <v>11</v>
      </c>
      <c r="B12" s="10" t="s">
        <v>12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2"/>
      <c r="O12" s="19">
        <f>O18+O17+O16</f>
        <v>438.92774934602727</v>
      </c>
      <c r="P12" s="20"/>
    </row>
    <row r="13" spans="1:16" ht="15.6">
      <c r="A13" s="2" t="s">
        <v>13</v>
      </c>
      <c r="B13" s="10" t="s">
        <v>14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2"/>
      <c r="O13" s="25">
        <v>41112</v>
      </c>
      <c r="P13" s="26"/>
    </row>
    <row r="14" spans="1:16" ht="15.6">
      <c r="A14" s="2" t="s">
        <v>15</v>
      </c>
      <c r="B14" s="10" t="s">
        <v>16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2"/>
      <c r="O14" s="17">
        <v>8361</v>
      </c>
      <c r="P14" s="18"/>
    </row>
    <row r="15" spans="1:16" ht="15.6">
      <c r="A15" s="2" t="s">
        <v>17</v>
      </c>
      <c r="B15" s="10" t="s">
        <v>18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2"/>
      <c r="O15" s="17"/>
      <c r="P15" s="18"/>
    </row>
    <row r="16" spans="1:16" ht="15.6">
      <c r="A16" s="2" t="s">
        <v>19</v>
      </c>
      <c r="B16" s="10" t="s">
        <v>0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2"/>
      <c r="O16" s="19">
        <f>'[1]Котельные  газовые 2019г.'!$GC$69</f>
        <v>7.0940955061582045</v>
      </c>
      <c r="P16" s="20"/>
    </row>
    <row r="17" spans="1:16" ht="15.6">
      <c r="A17" s="2" t="s">
        <v>22</v>
      </c>
      <c r="B17" s="10" t="s">
        <v>21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2"/>
      <c r="O17" s="19">
        <f>'[1]Котельные  газовые 2019г.'!$GB$69</f>
        <v>11.903653839869058</v>
      </c>
      <c r="P17" s="20"/>
    </row>
    <row r="18" spans="1:16" ht="15.6">
      <c r="A18" s="2" t="s">
        <v>20</v>
      </c>
      <c r="B18" s="10" t="s">
        <v>23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2"/>
      <c r="O18" s="19">
        <f>O19+O20+O21</f>
        <v>419.93</v>
      </c>
      <c r="P18" s="20"/>
    </row>
    <row r="19" spans="1:16" ht="15.6">
      <c r="A19" s="2"/>
      <c r="B19" s="10" t="s">
        <v>24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2"/>
      <c r="O19" s="19">
        <v>419.93</v>
      </c>
      <c r="P19" s="20"/>
    </row>
    <row r="20" spans="1:16" ht="15.6">
      <c r="A20" s="2"/>
      <c r="B20" s="10" t="s">
        <v>25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2"/>
      <c r="O20" s="17">
        <v>0</v>
      </c>
      <c r="P20" s="18"/>
    </row>
    <row r="21" spans="1:16" ht="15.6">
      <c r="A21" s="2"/>
      <c r="B21" s="10" t="s">
        <v>26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2"/>
      <c r="O21" s="17">
        <v>0</v>
      </c>
      <c r="P21" s="18"/>
    </row>
    <row r="22" spans="1:16" ht="15.6">
      <c r="A22" s="6" t="s">
        <v>37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8"/>
    </row>
    <row r="23" spans="1:16" ht="30.6" customHeight="1">
      <c r="A23" s="2"/>
      <c r="B23" s="13" t="s">
        <v>34</v>
      </c>
      <c r="C23" s="27"/>
      <c r="D23" s="27"/>
      <c r="E23" s="27"/>
      <c r="F23" s="27"/>
      <c r="G23" s="27"/>
      <c r="H23" s="27"/>
      <c r="I23" s="27"/>
      <c r="J23" s="27"/>
      <c r="K23" s="14"/>
      <c r="L23" s="15" t="s">
        <v>28</v>
      </c>
      <c r="M23" s="16"/>
      <c r="O23" s="13" t="s">
        <v>27</v>
      </c>
      <c r="P23" s="14"/>
    </row>
    <row r="24" spans="1:16" ht="15.6">
      <c r="A24" s="2" t="s">
        <v>29</v>
      </c>
      <c r="B24" s="13"/>
      <c r="C24" s="27"/>
      <c r="D24" s="27"/>
      <c r="E24" s="27"/>
      <c r="F24" s="27"/>
      <c r="G24" s="27"/>
      <c r="H24" s="27"/>
      <c r="I24" s="27"/>
      <c r="J24" s="27"/>
      <c r="K24" s="14"/>
      <c r="L24" s="15">
        <f>15/1000</f>
        <v>1.4999999999999999E-2</v>
      </c>
      <c r="M24" s="16"/>
      <c r="O24" s="13"/>
      <c r="P24" s="14"/>
    </row>
    <row r="25" spans="1:16" ht="15.6">
      <c r="A25" s="2" t="s">
        <v>30</v>
      </c>
      <c r="B25" s="13"/>
      <c r="C25" s="27"/>
      <c r="D25" s="27"/>
      <c r="E25" s="27"/>
      <c r="F25" s="27"/>
      <c r="G25" s="27"/>
      <c r="H25" s="27"/>
      <c r="I25" s="27"/>
      <c r="J25" s="27"/>
      <c r="K25" s="14"/>
      <c r="L25" s="15">
        <f>20/1000</f>
        <v>0.02</v>
      </c>
      <c r="M25" s="16"/>
      <c r="O25" s="13"/>
      <c r="P25" s="14"/>
    </row>
    <row r="26" spans="1:16" ht="15.6">
      <c r="A26" s="2" t="s">
        <v>31</v>
      </c>
      <c r="B26" s="13"/>
      <c r="C26" s="27"/>
      <c r="D26" s="27"/>
      <c r="E26" s="27"/>
      <c r="F26" s="27"/>
      <c r="G26" s="27"/>
      <c r="H26" s="27"/>
      <c r="I26" s="27"/>
      <c r="J26" s="27"/>
      <c r="K26" s="14"/>
      <c r="L26" s="15">
        <f>25/1000</f>
        <v>2.5000000000000001E-2</v>
      </c>
      <c r="M26" s="16"/>
      <c r="O26" s="13"/>
      <c r="P26" s="14"/>
    </row>
    <row r="27" spans="1:16" ht="15.6">
      <c r="A27" s="2" t="s">
        <v>32</v>
      </c>
      <c r="B27" s="13"/>
      <c r="C27" s="27"/>
      <c r="D27" s="27"/>
      <c r="E27" s="27"/>
      <c r="F27" s="27"/>
      <c r="G27" s="27"/>
      <c r="H27" s="27"/>
      <c r="I27" s="27"/>
      <c r="J27" s="27"/>
      <c r="K27" s="14"/>
      <c r="L27" s="15">
        <f>32/1000</f>
        <v>3.2000000000000001E-2</v>
      </c>
      <c r="M27" s="16"/>
      <c r="O27" s="13"/>
      <c r="P27" s="14"/>
    </row>
    <row r="28" spans="1:16" ht="15.6">
      <c r="A28" s="2" t="s">
        <v>33</v>
      </c>
      <c r="B28" s="13"/>
      <c r="C28" s="27"/>
      <c r="D28" s="27"/>
      <c r="E28" s="27"/>
      <c r="F28" s="27"/>
      <c r="G28" s="27"/>
      <c r="H28" s="27"/>
      <c r="I28" s="27"/>
      <c r="J28" s="27"/>
      <c r="K28" s="14"/>
      <c r="L28" s="15">
        <f>45/1000</f>
        <v>4.4999999999999998E-2</v>
      </c>
      <c r="M28" s="16"/>
      <c r="O28" s="13"/>
      <c r="P28" s="14"/>
    </row>
    <row r="29" spans="1:16" ht="15.6">
      <c r="A29" s="2" t="s">
        <v>44</v>
      </c>
      <c r="B29" s="13"/>
      <c r="C29" s="27"/>
      <c r="D29" s="27"/>
      <c r="E29" s="27"/>
      <c r="F29" s="27"/>
      <c r="G29" s="27"/>
      <c r="H29" s="27"/>
      <c r="I29" s="27"/>
      <c r="J29" s="27"/>
      <c r="K29" s="14"/>
      <c r="L29" s="15">
        <f>57/1000</f>
        <v>5.7000000000000002E-2</v>
      </c>
      <c r="M29" s="16"/>
      <c r="O29" s="13">
        <v>17</v>
      </c>
      <c r="P29" s="14"/>
    </row>
    <row r="30" spans="1:16" ht="15.6">
      <c r="A30" s="2" t="s">
        <v>45</v>
      </c>
      <c r="B30" s="13"/>
      <c r="C30" s="27"/>
      <c r="D30" s="27"/>
      <c r="E30" s="27"/>
      <c r="F30" s="27"/>
      <c r="G30" s="27"/>
      <c r="H30" s="27"/>
      <c r="I30" s="27"/>
      <c r="J30" s="27"/>
      <c r="K30" s="14"/>
      <c r="L30" s="15">
        <f>76/1000</f>
        <v>7.5999999999999998E-2</v>
      </c>
      <c r="M30" s="16"/>
      <c r="O30" s="13">
        <v>19</v>
      </c>
      <c r="P30" s="14"/>
    </row>
    <row r="31" spans="1:16" ht="15.6">
      <c r="A31" s="2" t="s">
        <v>46</v>
      </c>
      <c r="B31" s="13"/>
      <c r="C31" s="27"/>
      <c r="D31" s="27"/>
      <c r="E31" s="27"/>
      <c r="F31" s="27"/>
      <c r="G31" s="27"/>
      <c r="H31" s="27"/>
      <c r="I31" s="27"/>
      <c r="J31" s="27"/>
      <c r="K31" s="14"/>
      <c r="L31" s="15">
        <f>89/1000</f>
        <v>8.8999999999999996E-2</v>
      </c>
      <c r="M31" s="16"/>
      <c r="O31" s="13"/>
      <c r="P31" s="14"/>
    </row>
    <row r="32" spans="1:16" ht="15.6">
      <c r="A32" s="2" t="s">
        <v>47</v>
      </c>
      <c r="B32" s="13"/>
      <c r="C32" s="27"/>
      <c r="D32" s="27"/>
      <c r="E32" s="27"/>
      <c r="F32" s="27"/>
      <c r="G32" s="27"/>
      <c r="H32" s="27"/>
      <c r="I32" s="27"/>
      <c r="J32" s="27"/>
      <c r="K32" s="14"/>
      <c r="L32" s="15">
        <f>108/1000</f>
        <v>0.108</v>
      </c>
      <c r="M32" s="16"/>
      <c r="O32" s="13"/>
      <c r="P32" s="14"/>
    </row>
    <row r="33" spans="1:16" ht="15.6">
      <c r="A33" s="2" t="s">
        <v>48</v>
      </c>
      <c r="B33" s="13"/>
      <c r="C33" s="27"/>
      <c r="D33" s="27"/>
      <c r="E33" s="27"/>
      <c r="F33" s="27"/>
      <c r="G33" s="27"/>
      <c r="H33" s="27"/>
      <c r="I33" s="27"/>
      <c r="J33" s="27"/>
      <c r="K33" s="14"/>
      <c r="L33" s="15">
        <f>125/1000</f>
        <v>0.125</v>
      </c>
      <c r="M33" s="16"/>
      <c r="O33" s="13"/>
      <c r="P33" s="14"/>
    </row>
    <row r="34" spans="1:16" ht="15.6">
      <c r="A34" s="2" t="s">
        <v>49</v>
      </c>
      <c r="B34" s="13"/>
      <c r="C34" s="27"/>
      <c r="D34" s="27"/>
      <c r="E34" s="27"/>
      <c r="F34" s="27"/>
      <c r="G34" s="27"/>
      <c r="H34" s="27"/>
      <c r="I34" s="27"/>
      <c r="J34" s="27"/>
      <c r="K34" s="14"/>
      <c r="L34" s="15">
        <f>159/1000</f>
        <v>0.159</v>
      </c>
      <c r="M34" s="16"/>
      <c r="O34" s="13"/>
      <c r="P34" s="14"/>
    </row>
    <row r="35" spans="1:16" ht="15.6">
      <c r="A35" s="2" t="s">
        <v>50</v>
      </c>
      <c r="B35" s="13"/>
      <c r="C35" s="27"/>
      <c r="D35" s="27"/>
      <c r="E35" s="27"/>
      <c r="F35" s="27"/>
      <c r="G35" s="27"/>
      <c r="H35" s="27"/>
      <c r="I35" s="27"/>
      <c r="J35" s="27"/>
      <c r="K35" s="14"/>
      <c r="L35" s="15">
        <f>219/1000</f>
        <v>0.219</v>
      </c>
      <c r="M35" s="16"/>
      <c r="O35" s="13"/>
      <c r="P35" s="14"/>
    </row>
    <row r="36" spans="1:16" ht="15.6">
      <c r="A36" s="2" t="s">
        <v>51</v>
      </c>
      <c r="B36" s="13"/>
      <c r="C36" s="27"/>
      <c r="D36" s="27"/>
      <c r="E36" s="27"/>
      <c r="F36" s="27"/>
      <c r="G36" s="27"/>
      <c r="H36" s="27"/>
      <c r="I36" s="27"/>
      <c r="J36" s="27"/>
      <c r="K36" s="14"/>
      <c r="L36" s="15">
        <f>273/1000</f>
        <v>0.27300000000000002</v>
      </c>
      <c r="M36" s="16"/>
      <c r="O36" s="13"/>
      <c r="P36" s="14"/>
    </row>
    <row r="37" spans="1:16" ht="15.6">
      <c r="A37" s="2" t="s">
        <v>52</v>
      </c>
      <c r="B37" s="13"/>
      <c r="C37" s="27"/>
      <c r="D37" s="27"/>
      <c r="E37" s="27"/>
      <c r="F37" s="27"/>
      <c r="G37" s="27"/>
      <c r="H37" s="27"/>
      <c r="I37" s="27"/>
      <c r="J37" s="27"/>
      <c r="K37" s="14"/>
      <c r="L37" s="15">
        <f>325/1000</f>
        <v>0.32500000000000001</v>
      </c>
      <c r="M37" s="16"/>
      <c r="O37" s="13"/>
      <c r="P37" s="14"/>
    </row>
    <row r="38" spans="1:16" ht="15.6">
      <c r="A38" s="2" t="s">
        <v>53</v>
      </c>
      <c r="B38" s="13"/>
      <c r="C38" s="27"/>
      <c r="D38" s="27"/>
      <c r="E38" s="27"/>
      <c r="F38" s="27"/>
      <c r="G38" s="27"/>
      <c r="H38" s="27"/>
      <c r="I38" s="27"/>
      <c r="J38" s="27"/>
      <c r="K38" s="14"/>
      <c r="L38" s="15">
        <f>426/1000</f>
        <v>0.42599999999999999</v>
      </c>
      <c r="M38" s="16"/>
      <c r="O38" s="13"/>
      <c r="P38" s="14"/>
    </row>
  </sheetData>
  <mergeCells count="82">
    <mergeCell ref="B37:K37"/>
    <mergeCell ref="L37:M37"/>
    <mergeCell ref="O37:P37"/>
    <mergeCell ref="B38:K38"/>
    <mergeCell ref="L38:M38"/>
    <mergeCell ref="O38:P38"/>
    <mergeCell ref="B35:K35"/>
    <mergeCell ref="L35:M35"/>
    <mergeCell ref="O35:P35"/>
    <mergeCell ref="B36:K36"/>
    <mergeCell ref="L36:M36"/>
    <mergeCell ref="O36:P36"/>
    <mergeCell ref="B33:K33"/>
    <mergeCell ref="L33:M33"/>
    <mergeCell ref="O33:P33"/>
    <mergeCell ref="B34:K34"/>
    <mergeCell ref="L34:M34"/>
    <mergeCell ref="O34:P34"/>
    <mergeCell ref="B31:K31"/>
    <mergeCell ref="L31:M31"/>
    <mergeCell ref="O31:P31"/>
    <mergeCell ref="B32:K32"/>
    <mergeCell ref="L32:M32"/>
    <mergeCell ref="O32:P32"/>
    <mergeCell ref="B29:K29"/>
    <mergeCell ref="L29:M29"/>
    <mergeCell ref="O29:P29"/>
    <mergeCell ref="B30:K30"/>
    <mergeCell ref="L30:M30"/>
    <mergeCell ref="O30:P30"/>
    <mergeCell ref="B28:K28"/>
    <mergeCell ref="L28:M28"/>
    <mergeCell ref="O28:P28"/>
    <mergeCell ref="B26:K26"/>
    <mergeCell ref="L26:M26"/>
    <mergeCell ref="O26:P26"/>
    <mergeCell ref="B27:K27"/>
    <mergeCell ref="L27:M27"/>
    <mergeCell ref="O27:P27"/>
    <mergeCell ref="B24:K24"/>
    <mergeCell ref="L24:M24"/>
    <mergeCell ref="O24:P24"/>
    <mergeCell ref="B25:K25"/>
    <mergeCell ref="L25:M25"/>
    <mergeCell ref="O25:P25"/>
    <mergeCell ref="B21:N21"/>
    <mergeCell ref="O21:P21"/>
    <mergeCell ref="A22:P22"/>
    <mergeCell ref="B23:K23"/>
    <mergeCell ref="L23:M23"/>
    <mergeCell ref="O23:P23"/>
    <mergeCell ref="B18:N18"/>
    <mergeCell ref="O18:P18"/>
    <mergeCell ref="B19:N19"/>
    <mergeCell ref="O19:P19"/>
    <mergeCell ref="B20:N20"/>
    <mergeCell ref="O20:P20"/>
    <mergeCell ref="B15:N15"/>
    <mergeCell ref="O15:P15"/>
    <mergeCell ref="B16:N16"/>
    <mergeCell ref="O16:P16"/>
    <mergeCell ref="B17:N17"/>
    <mergeCell ref="O17:P17"/>
    <mergeCell ref="B12:N12"/>
    <mergeCell ref="O12:P12"/>
    <mergeCell ref="B13:N13"/>
    <mergeCell ref="O13:P13"/>
    <mergeCell ref="B14:N14"/>
    <mergeCell ref="O14:P14"/>
    <mergeCell ref="B11:N11"/>
    <mergeCell ref="O11:P11"/>
    <mergeCell ref="B3:N3"/>
    <mergeCell ref="A5:P5"/>
    <mergeCell ref="B6:N6"/>
    <mergeCell ref="O6:P6"/>
    <mergeCell ref="B7:N7"/>
    <mergeCell ref="O7:P7"/>
    <mergeCell ref="B8:N8"/>
    <mergeCell ref="O8:P8"/>
    <mergeCell ref="B9:N9"/>
    <mergeCell ref="O9:P9"/>
    <mergeCell ref="A10:P10"/>
  </mergeCells>
  <pageMargins left="0.7" right="0.7" top="0.75" bottom="0.75" header="0.3" footer="0.3"/>
  <pageSetup paperSize="9" scale="92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2:P38"/>
  <sheetViews>
    <sheetView topLeftCell="A28" workbookViewId="0">
      <selection activeCell="D40" sqref="D40:J40"/>
    </sheetView>
  </sheetViews>
  <sheetFormatPr defaultRowHeight="14.4"/>
  <cols>
    <col min="11" max="11" width="7.21875" customWidth="1"/>
    <col min="13" max="13" width="11.44140625" customWidth="1"/>
    <col min="14" max="14" width="0.109375" customWidth="1"/>
    <col min="16" max="16" width="7" customWidth="1"/>
  </cols>
  <sheetData>
    <row r="2" spans="1:16" ht="15.6">
      <c r="O2" s="1"/>
      <c r="P2" s="1"/>
    </row>
    <row r="3" spans="1:16" ht="28.8" customHeight="1">
      <c r="B3" s="9" t="s">
        <v>73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5" spans="1:16" ht="15.6">
      <c r="A5" s="6" t="s">
        <v>36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8"/>
    </row>
    <row r="6" spans="1:16" ht="34.200000000000003" customHeight="1">
      <c r="A6" s="2" t="s">
        <v>1</v>
      </c>
      <c r="B6" s="10" t="s">
        <v>2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2"/>
      <c r="O6" s="13">
        <v>0</v>
      </c>
      <c r="P6" s="14"/>
    </row>
    <row r="7" spans="1:16" ht="13.2" customHeight="1">
      <c r="A7" s="2" t="s">
        <v>3</v>
      </c>
      <c r="B7" s="10" t="s">
        <v>4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2"/>
      <c r="O7" s="28">
        <f>39/1000</f>
        <v>3.9E-2</v>
      </c>
      <c r="P7" s="29"/>
    </row>
    <row r="8" spans="1:16" ht="29.4" customHeight="1">
      <c r="A8" s="2" t="s">
        <v>5</v>
      </c>
      <c r="B8" s="10" t="s">
        <v>6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2"/>
      <c r="O8" s="13">
        <v>0</v>
      </c>
      <c r="P8" s="14"/>
    </row>
    <row r="9" spans="1:16" ht="15.6">
      <c r="A9" s="2" t="s">
        <v>7</v>
      </c>
      <c r="B9" s="10" t="s">
        <v>8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2"/>
      <c r="O9" s="13">
        <v>0.61</v>
      </c>
      <c r="P9" s="14"/>
    </row>
    <row r="10" spans="1:16" ht="15.6">
      <c r="A10" s="6" t="s">
        <v>35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8"/>
    </row>
    <row r="11" spans="1:16" ht="31.2" customHeight="1">
      <c r="A11" s="2" t="s">
        <v>9</v>
      </c>
      <c r="B11" s="10" t="s">
        <v>10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2"/>
      <c r="O11" s="21">
        <f>O13/O12*(O14/7000)*1000</f>
        <v>437.39121231927697</v>
      </c>
      <c r="P11" s="22"/>
    </row>
    <row r="12" spans="1:16" ht="15.6">
      <c r="A12" s="2" t="s">
        <v>11</v>
      </c>
      <c r="B12" s="10" t="s">
        <v>12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2"/>
      <c r="O12" s="19">
        <f>O18+O17+O16</f>
        <v>205.8285522533171</v>
      </c>
      <c r="P12" s="20"/>
    </row>
    <row r="13" spans="1:16" ht="15.6">
      <c r="A13" s="2" t="s">
        <v>13</v>
      </c>
      <c r="B13" s="10" t="s">
        <v>14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2"/>
      <c r="O13" s="25">
        <v>119.4</v>
      </c>
      <c r="P13" s="26"/>
    </row>
    <row r="14" spans="1:16" ht="15.6">
      <c r="A14" s="2" t="s">
        <v>15</v>
      </c>
      <c r="B14" s="10" t="s">
        <v>16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2"/>
      <c r="O14" s="17">
        <v>5278</v>
      </c>
      <c r="P14" s="18"/>
    </row>
    <row r="15" spans="1:16" ht="15.6">
      <c r="A15" s="2" t="s">
        <v>17</v>
      </c>
      <c r="B15" s="10" t="s">
        <v>18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2"/>
      <c r="O15" s="17"/>
      <c r="P15" s="18"/>
    </row>
    <row r="16" spans="1:16" ht="15.6">
      <c r="A16" s="2" t="s">
        <v>19</v>
      </c>
      <c r="B16" s="10" t="s">
        <v>0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2"/>
      <c r="O16" s="19">
        <f>'[1]Котельные  угольные 2019 '!$GC$21</f>
        <v>19.755908987651448</v>
      </c>
      <c r="P16" s="20"/>
    </row>
    <row r="17" spans="1:16" ht="15.6">
      <c r="A17" s="2" t="s">
        <v>22</v>
      </c>
      <c r="B17" s="10" t="s">
        <v>21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2"/>
      <c r="O17" s="19">
        <f>'[1]Котельные  угольные 2019 '!$GB$21</f>
        <v>13.782643265665659</v>
      </c>
      <c r="P17" s="20"/>
    </row>
    <row r="18" spans="1:16" ht="15.6">
      <c r="A18" s="2" t="s">
        <v>20</v>
      </c>
      <c r="B18" s="10" t="s">
        <v>23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2"/>
      <c r="O18" s="19">
        <f>O19+O20+O21</f>
        <v>172.29</v>
      </c>
      <c r="P18" s="20"/>
    </row>
    <row r="19" spans="1:16" ht="15.6">
      <c r="A19" s="2"/>
      <c r="B19" s="10" t="s">
        <v>24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2"/>
      <c r="O19" s="19">
        <v>172.29</v>
      </c>
      <c r="P19" s="20"/>
    </row>
    <row r="20" spans="1:16" ht="15.6">
      <c r="A20" s="2"/>
      <c r="B20" s="10" t="s">
        <v>25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2"/>
      <c r="O20" s="17">
        <v>0</v>
      </c>
      <c r="P20" s="18"/>
    </row>
    <row r="21" spans="1:16" ht="15.6">
      <c r="A21" s="2"/>
      <c r="B21" s="10" t="s">
        <v>26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2"/>
      <c r="O21" s="17">
        <v>0</v>
      </c>
      <c r="P21" s="18"/>
    </row>
    <row r="22" spans="1:16" ht="15.6">
      <c r="A22" s="6" t="s">
        <v>37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8"/>
    </row>
    <row r="23" spans="1:16" ht="30.6" customHeight="1">
      <c r="A23" s="2"/>
      <c r="B23" s="13" t="s">
        <v>34</v>
      </c>
      <c r="C23" s="27"/>
      <c r="D23" s="27"/>
      <c r="E23" s="27"/>
      <c r="F23" s="27"/>
      <c r="G23" s="27"/>
      <c r="H23" s="27"/>
      <c r="I23" s="27"/>
      <c r="J23" s="27"/>
      <c r="K23" s="14"/>
      <c r="L23" s="15" t="s">
        <v>28</v>
      </c>
      <c r="M23" s="16"/>
      <c r="O23" s="13" t="s">
        <v>27</v>
      </c>
      <c r="P23" s="14"/>
    </row>
    <row r="24" spans="1:16" ht="15.6">
      <c r="A24" s="2" t="s">
        <v>29</v>
      </c>
      <c r="B24" s="13"/>
      <c r="C24" s="27"/>
      <c r="D24" s="27"/>
      <c r="E24" s="27"/>
      <c r="F24" s="27"/>
      <c r="G24" s="27"/>
      <c r="H24" s="27"/>
      <c r="I24" s="27"/>
      <c r="J24" s="27"/>
      <c r="K24" s="14"/>
      <c r="L24" s="15">
        <f>15/1000</f>
        <v>1.4999999999999999E-2</v>
      </c>
      <c r="M24" s="16"/>
      <c r="O24" s="13"/>
      <c r="P24" s="14"/>
    </row>
    <row r="25" spans="1:16" ht="15.6">
      <c r="A25" s="2" t="s">
        <v>30</v>
      </c>
      <c r="B25" s="13"/>
      <c r="C25" s="27"/>
      <c r="D25" s="27"/>
      <c r="E25" s="27"/>
      <c r="F25" s="27"/>
      <c r="G25" s="27"/>
      <c r="H25" s="27"/>
      <c r="I25" s="27"/>
      <c r="J25" s="27"/>
      <c r="K25" s="14"/>
      <c r="L25" s="15">
        <f>20/1000</f>
        <v>0.02</v>
      </c>
      <c r="M25" s="16"/>
      <c r="O25" s="13"/>
      <c r="P25" s="14"/>
    </row>
    <row r="26" spans="1:16" ht="15.6">
      <c r="A26" s="2" t="s">
        <v>31</v>
      </c>
      <c r="B26" s="13"/>
      <c r="C26" s="27"/>
      <c r="D26" s="27"/>
      <c r="E26" s="27"/>
      <c r="F26" s="27"/>
      <c r="G26" s="27"/>
      <c r="H26" s="27"/>
      <c r="I26" s="27"/>
      <c r="J26" s="27"/>
      <c r="K26" s="14"/>
      <c r="L26" s="15">
        <f>25/1000</f>
        <v>2.5000000000000001E-2</v>
      </c>
      <c r="M26" s="16"/>
      <c r="O26" s="13">
        <v>2</v>
      </c>
      <c r="P26" s="14"/>
    </row>
    <row r="27" spans="1:16" ht="15.6">
      <c r="A27" s="2" t="s">
        <v>32</v>
      </c>
      <c r="B27" s="13"/>
      <c r="C27" s="27"/>
      <c r="D27" s="27"/>
      <c r="E27" s="27"/>
      <c r="F27" s="27"/>
      <c r="G27" s="27"/>
      <c r="H27" s="27"/>
      <c r="I27" s="27"/>
      <c r="J27" s="27"/>
      <c r="K27" s="14"/>
      <c r="L27" s="15">
        <f>32/1000</f>
        <v>3.2000000000000001E-2</v>
      </c>
      <c r="M27" s="16"/>
      <c r="O27" s="13"/>
      <c r="P27" s="14"/>
    </row>
    <row r="28" spans="1:16" ht="15.6">
      <c r="A28" s="2" t="s">
        <v>33</v>
      </c>
      <c r="B28" s="13"/>
      <c r="C28" s="27"/>
      <c r="D28" s="27"/>
      <c r="E28" s="27"/>
      <c r="F28" s="27"/>
      <c r="G28" s="27"/>
      <c r="H28" s="27"/>
      <c r="I28" s="27"/>
      <c r="J28" s="27"/>
      <c r="K28" s="14"/>
      <c r="L28" s="15">
        <f>45/1000</f>
        <v>4.4999999999999998E-2</v>
      </c>
      <c r="M28" s="16"/>
      <c r="O28" s="13"/>
      <c r="P28" s="14"/>
    </row>
    <row r="29" spans="1:16" ht="15.6">
      <c r="A29" s="2" t="s">
        <v>44</v>
      </c>
      <c r="B29" s="13"/>
      <c r="C29" s="27"/>
      <c r="D29" s="27"/>
      <c r="E29" s="27"/>
      <c r="F29" s="27"/>
      <c r="G29" s="27"/>
      <c r="H29" s="27"/>
      <c r="I29" s="27"/>
      <c r="J29" s="27"/>
      <c r="K29" s="14"/>
      <c r="L29" s="15">
        <f>57/1000</f>
        <v>5.7000000000000002E-2</v>
      </c>
      <c r="M29" s="16"/>
      <c r="O29" s="13"/>
      <c r="P29" s="14"/>
    </row>
    <row r="30" spans="1:16" ht="15.6">
      <c r="A30" s="2" t="s">
        <v>45</v>
      </c>
      <c r="B30" s="13"/>
      <c r="C30" s="27"/>
      <c r="D30" s="27"/>
      <c r="E30" s="27"/>
      <c r="F30" s="27"/>
      <c r="G30" s="27"/>
      <c r="H30" s="27"/>
      <c r="I30" s="27"/>
      <c r="J30" s="27"/>
      <c r="K30" s="14"/>
      <c r="L30" s="15">
        <f>76/1000</f>
        <v>7.5999999999999998E-2</v>
      </c>
      <c r="M30" s="16"/>
      <c r="O30" s="13"/>
      <c r="P30" s="14"/>
    </row>
    <row r="31" spans="1:16" ht="15.6">
      <c r="A31" s="2" t="s">
        <v>46</v>
      </c>
      <c r="B31" s="13"/>
      <c r="C31" s="27"/>
      <c r="D31" s="27"/>
      <c r="E31" s="27"/>
      <c r="F31" s="27"/>
      <c r="G31" s="27"/>
      <c r="H31" s="27"/>
      <c r="I31" s="27"/>
      <c r="J31" s="27"/>
      <c r="K31" s="14"/>
      <c r="L31" s="15">
        <f>89/1000</f>
        <v>8.8999999999999996E-2</v>
      </c>
      <c r="M31" s="16"/>
      <c r="O31" s="13">
        <v>37</v>
      </c>
      <c r="P31" s="14"/>
    </row>
    <row r="32" spans="1:16" ht="15.6">
      <c r="A32" s="2" t="s">
        <v>47</v>
      </c>
      <c r="B32" s="13"/>
      <c r="C32" s="27"/>
      <c r="D32" s="27"/>
      <c r="E32" s="27"/>
      <c r="F32" s="27"/>
      <c r="G32" s="27"/>
      <c r="H32" s="27"/>
      <c r="I32" s="27"/>
      <c r="J32" s="27"/>
      <c r="K32" s="14"/>
      <c r="L32" s="15">
        <f>108/1000</f>
        <v>0.108</v>
      </c>
      <c r="M32" s="16"/>
      <c r="O32" s="13"/>
      <c r="P32" s="14"/>
    </row>
    <row r="33" spans="1:16" ht="15.6">
      <c r="A33" s="2" t="s">
        <v>48</v>
      </c>
      <c r="B33" s="13"/>
      <c r="C33" s="27"/>
      <c r="D33" s="27"/>
      <c r="E33" s="27"/>
      <c r="F33" s="27"/>
      <c r="G33" s="27"/>
      <c r="H33" s="27"/>
      <c r="I33" s="27"/>
      <c r="J33" s="27"/>
      <c r="K33" s="14"/>
      <c r="L33" s="15">
        <f>125/1000</f>
        <v>0.125</v>
      </c>
      <c r="M33" s="16"/>
      <c r="O33" s="13"/>
      <c r="P33" s="14"/>
    </row>
    <row r="34" spans="1:16" ht="15.6">
      <c r="A34" s="2" t="s">
        <v>49</v>
      </c>
      <c r="B34" s="13"/>
      <c r="C34" s="27"/>
      <c r="D34" s="27"/>
      <c r="E34" s="27"/>
      <c r="F34" s="27"/>
      <c r="G34" s="27"/>
      <c r="H34" s="27"/>
      <c r="I34" s="27"/>
      <c r="J34" s="27"/>
      <c r="K34" s="14"/>
      <c r="L34" s="15">
        <f>159/1000</f>
        <v>0.159</v>
      </c>
      <c r="M34" s="16"/>
      <c r="O34" s="13"/>
      <c r="P34" s="14"/>
    </row>
    <row r="35" spans="1:16" ht="15.6">
      <c r="A35" s="2" t="s">
        <v>50</v>
      </c>
      <c r="B35" s="13"/>
      <c r="C35" s="27"/>
      <c r="D35" s="27"/>
      <c r="E35" s="27"/>
      <c r="F35" s="27"/>
      <c r="G35" s="27"/>
      <c r="H35" s="27"/>
      <c r="I35" s="27"/>
      <c r="J35" s="27"/>
      <c r="K35" s="14"/>
      <c r="L35" s="15">
        <f>219/1000</f>
        <v>0.219</v>
      </c>
      <c r="M35" s="16"/>
      <c r="O35" s="13"/>
      <c r="P35" s="14"/>
    </row>
    <row r="36" spans="1:16" ht="15.6">
      <c r="A36" s="2" t="s">
        <v>51</v>
      </c>
      <c r="B36" s="13"/>
      <c r="C36" s="27"/>
      <c r="D36" s="27"/>
      <c r="E36" s="27"/>
      <c r="F36" s="27"/>
      <c r="G36" s="27"/>
      <c r="H36" s="27"/>
      <c r="I36" s="27"/>
      <c r="J36" s="27"/>
      <c r="K36" s="14"/>
      <c r="L36" s="15">
        <f>273/1000</f>
        <v>0.27300000000000002</v>
      </c>
      <c r="M36" s="16"/>
      <c r="O36" s="13"/>
      <c r="P36" s="14"/>
    </row>
    <row r="37" spans="1:16" ht="15.6">
      <c r="A37" s="2" t="s">
        <v>52</v>
      </c>
      <c r="B37" s="13"/>
      <c r="C37" s="27"/>
      <c r="D37" s="27"/>
      <c r="E37" s="27"/>
      <c r="F37" s="27"/>
      <c r="G37" s="27"/>
      <c r="H37" s="27"/>
      <c r="I37" s="27"/>
      <c r="J37" s="27"/>
      <c r="K37" s="14"/>
      <c r="L37" s="15">
        <f>325/1000</f>
        <v>0.32500000000000001</v>
      </c>
      <c r="M37" s="16"/>
      <c r="O37" s="13"/>
      <c r="P37" s="14"/>
    </row>
    <row r="38" spans="1:16" ht="15.6">
      <c r="A38" s="2" t="s">
        <v>53</v>
      </c>
      <c r="B38" s="13"/>
      <c r="C38" s="27"/>
      <c r="D38" s="27"/>
      <c r="E38" s="27"/>
      <c r="F38" s="27"/>
      <c r="G38" s="27"/>
      <c r="H38" s="27"/>
      <c r="I38" s="27"/>
      <c r="J38" s="27"/>
      <c r="K38" s="14"/>
      <c r="L38" s="15">
        <f>426/1000</f>
        <v>0.42599999999999999</v>
      </c>
      <c r="M38" s="16"/>
      <c r="O38" s="13"/>
      <c r="P38" s="14"/>
    </row>
  </sheetData>
  <mergeCells count="82">
    <mergeCell ref="B37:K37"/>
    <mergeCell ref="L37:M37"/>
    <mergeCell ref="O37:P37"/>
    <mergeCell ref="B38:K38"/>
    <mergeCell ref="L38:M38"/>
    <mergeCell ref="O38:P38"/>
    <mergeCell ref="B35:K35"/>
    <mergeCell ref="L35:M35"/>
    <mergeCell ref="O35:P35"/>
    <mergeCell ref="B36:K36"/>
    <mergeCell ref="L36:M36"/>
    <mergeCell ref="O36:P36"/>
    <mergeCell ref="B33:K33"/>
    <mergeCell ref="L33:M33"/>
    <mergeCell ref="O33:P33"/>
    <mergeCell ref="B34:K34"/>
    <mergeCell ref="L34:M34"/>
    <mergeCell ref="O34:P34"/>
    <mergeCell ref="B31:K31"/>
    <mergeCell ref="L31:M31"/>
    <mergeCell ref="O31:P31"/>
    <mergeCell ref="B32:K32"/>
    <mergeCell ref="L32:M32"/>
    <mergeCell ref="O32:P32"/>
    <mergeCell ref="B29:K29"/>
    <mergeCell ref="L29:M29"/>
    <mergeCell ref="O29:P29"/>
    <mergeCell ref="B30:K30"/>
    <mergeCell ref="L30:M30"/>
    <mergeCell ref="O30:P30"/>
    <mergeCell ref="B28:K28"/>
    <mergeCell ref="L28:M28"/>
    <mergeCell ref="O28:P28"/>
    <mergeCell ref="B26:K26"/>
    <mergeCell ref="L26:M26"/>
    <mergeCell ref="O26:P26"/>
    <mergeCell ref="B27:K27"/>
    <mergeCell ref="L27:M27"/>
    <mergeCell ref="O27:P27"/>
    <mergeCell ref="B24:K24"/>
    <mergeCell ref="L24:M24"/>
    <mergeCell ref="O24:P24"/>
    <mergeCell ref="B25:K25"/>
    <mergeCell ref="L25:M25"/>
    <mergeCell ref="O25:P25"/>
    <mergeCell ref="B21:N21"/>
    <mergeCell ref="O21:P21"/>
    <mergeCell ref="A22:P22"/>
    <mergeCell ref="B23:K23"/>
    <mergeCell ref="L23:M23"/>
    <mergeCell ref="O23:P23"/>
    <mergeCell ref="B18:N18"/>
    <mergeCell ref="O18:P18"/>
    <mergeCell ref="B19:N19"/>
    <mergeCell ref="O19:P19"/>
    <mergeCell ref="B20:N20"/>
    <mergeCell ref="O20:P20"/>
    <mergeCell ref="B15:N15"/>
    <mergeCell ref="O15:P15"/>
    <mergeCell ref="B16:N16"/>
    <mergeCell ref="O16:P16"/>
    <mergeCell ref="B17:N17"/>
    <mergeCell ref="O17:P17"/>
    <mergeCell ref="B12:N12"/>
    <mergeCell ref="O12:P12"/>
    <mergeCell ref="B13:N13"/>
    <mergeCell ref="O13:P13"/>
    <mergeCell ref="B14:N14"/>
    <mergeCell ref="O14:P14"/>
    <mergeCell ref="B11:N11"/>
    <mergeCell ref="O11:P11"/>
    <mergeCell ref="B3:N3"/>
    <mergeCell ref="A5:P5"/>
    <mergeCell ref="B6:N6"/>
    <mergeCell ref="O6:P6"/>
    <mergeCell ref="B7:N7"/>
    <mergeCell ref="O7:P7"/>
    <mergeCell ref="B8:N8"/>
    <mergeCell ref="O8:P8"/>
    <mergeCell ref="B9:N9"/>
    <mergeCell ref="O9:P9"/>
    <mergeCell ref="A10:P10"/>
  </mergeCells>
  <pageMargins left="0.7" right="0.7" top="0.75" bottom="0.75" header="0.3" footer="0.3"/>
  <pageSetup paperSize="9" scale="92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2:P38"/>
  <sheetViews>
    <sheetView topLeftCell="A25" workbookViewId="0">
      <selection activeCell="D40" sqref="D40:J40"/>
    </sheetView>
  </sheetViews>
  <sheetFormatPr defaultRowHeight="14.4"/>
  <cols>
    <col min="11" max="11" width="7.21875" customWidth="1"/>
    <col min="13" max="13" width="11.44140625" customWidth="1"/>
    <col min="14" max="14" width="0.109375" customWidth="1"/>
    <col min="16" max="16" width="7" customWidth="1"/>
  </cols>
  <sheetData>
    <row r="2" spans="1:16" ht="15.6">
      <c r="O2" s="1"/>
      <c r="P2" s="1"/>
    </row>
    <row r="3" spans="1:16" ht="28.8" customHeight="1">
      <c r="B3" s="9" t="s">
        <v>74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5" spans="1:16" ht="15.6">
      <c r="A5" s="6" t="s">
        <v>36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8"/>
    </row>
    <row r="6" spans="1:16" ht="34.200000000000003" customHeight="1">
      <c r="A6" s="2" t="s">
        <v>1</v>
      </c>
      <c r="B6" s="10" t="s">
        <v>2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2"/>
      <c r="O6" s="13">
        <v>0</v>
      </c>
      <c r="P6" s="14"/>
    </row>
    <row r="7" spans="1:16" ht="13.2" customHeight="1">
      <c r="A7" s="2" t="s">
        <v>3</v>
      </c>
      <c r="B7" s="10" t="s">
        <v>4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2"/>
      <c r="O7" s="28">
        <f>40/1000</f>
        <v>0.04</v>
      </c>
      <c r="P7" s="29"/>
    </row>
    <row r="8" spans="1:16" ht="29.4" customHeight="1">
      <c r="A8" s="2" t="s">
        <v>5</v>
      </c>
      <c r="B8" s="10" t="s">
        <v>6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2"/>
      <c r="O8" s="13">
        <v>0</v>
      </c>
      <c r="P8" s="14"/>
    </row>
    <row r="9" spans="1:16" ht="15.6">
      <c r="A9" s="2" t="s">
        <v>7</v>
      </c>
      <c r="B9" s="10" t="s">
        <v>8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2"/>
      <c r="O9" s="13">
        <v>0.183</v>
      </c>
      <c r="P9" s="14"/>
    </row>
    <row r="10" spans="1:16" ht="15.6">
      <c r="A10" s="6" t="s">
        <v>35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8"/>
    </row>
    <row r="11" spans="1:16" ht="31.2" customHeight="1">
      <c r="A11" s="2" t="s">
        <v>9</v>
      </c>
      <c r="B11" s="10" t="s">
        <v>10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2"/>
      <c r="O11" s="21">
        <f>O13/O12*(O14/7000)</f>
        <v>149.96270179815571</v>
      </c>
      <c r="P11" s="22"/>
    </row>
    <row r="12" spans="1:16" ht="15.6">
      <c r="A12" s="2" t="s">
        <v>11</v>
      </c>
      <c r="B12" s="10" t="s">
        <v>12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2"/>
      <c r="O12" s="19">
        <f>O18+O17+O16</f>
        <v>431.47118447171323</v>
      </c>
      <c r="P12" s="20"/>
    </row>
    <row r="13" spans="1:16" ht="15.6">
      <c r="A13" s="2" t="s">
        <v>13</v>
      </c>
      <c r="B13" s="10" t="s">
        <v>14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2"/>
      <c r="O13" s="25">
        <v>54172</v>
      </c>
      <c r="P13" s="26"/>
    </row>
    <row r="14" spans="1:16" ht="15.6">
      <c r="A14" s="2" t="s">
        <v>15</v>
      </c>
      <c r="B14" s="10" t="s">
        <v>16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2"/>
      <c r="O14" s="17">
        <v>8361</v>
      </c>
      <c r="P14" s="18"/>
    </row>
    <row r="15" spans="1:16" ht="15.6">
      <c r="A15" s="2" t="s">
        <v>17</v>
      </c>
      <c r="B15" s="10" t="s">
        <v>18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2"/>
      <c r="O15" s="17"/>
      <c r="P15" s="18"/>
    </row>
    <row r="16" spans="1:16" ht="15.6">
      <c r="A16" s="2" t="s">
        <v>19</v>
      </c>
      <c r="B16" s="10" t="s">
        <v>0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2"/>
      <c r="O16" s="19">
        <f>'[1]Котельные  газовые 2019г.'!$GC$71</f>
        <v>13.682852788762897</v>
      </c>
      <c r="P16" s="20"/>
    </row>
    <row r="17" spans="1:16" ht="15.6">
      <c r="A17" s="2" t="s">
        <v>22</v>
      </c>
      <c r="B17" s="10" t="s">
        <v>21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2"/>
      <c r="O17" s="19">
        <f>'[1]Котельные  газовые 2019г.'!$GB$71</f>
        <v>14.081331682950337</v>
      </c>
      <c r="P17" s="20"/>
    </row>
    <row r="18" spans="1:16" ht="15.6">
      <c r="A18" s="2" t="s">
        <v>20</v>
      </c>
      <c r="B18" s="10" t="s">
        <v>23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2"/>
      <c r="O18" s="17">
        <f>O19+O20+O21</f>
        <v>403.70699999999999</v>
      </c>
      <c r="P18" s="18"/>
    </row>
    <row r="19" spans="1:16" ht="15.6">
      <c r="A19" s="2"/>
      <c r="B19" s="10" t="s">
        <v>24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2"/>
      <c r="O19" s="17">
        <v>403.70699999999999</v>
      </c>
      <c r="P19" s="18"/>
    </row>
    <row r="20" spans="1:16" ht="15.6">
      <c r="A20" s="2"/>
      <c r="B20" s="10" t="s">
        <v>25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2"/>
      <c r="O20" s="17">
        <v>0</v>
      </c>
      <c r="P20" s="18"/>
    </row>
    <row r="21" spans="1:16" ht="15.6">
      <c r="A21" s="2"/>
      <c r="B21" s="10" t="s">
        <v>26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2"/>
      <c r="O21" s="17">
        <v>0</v>
      </c>
      <c r="P21" s="18"/>
    </row>
    <row r="22" spans="1:16" ht="15.6">
      <c r="A22" s="6" t="s">
        <v>37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8"/>
    </row>
    <row r="23" spans="1:16" ht="30.6" customHeight="1">
      <c r="A23" s="2"/>
      <c r="B23" s="13" t="s">
        <v>34</v>
      </c>
      <c r="C23" s="27"/>
      <c r="D23" s="27"/>
      <c r="E23" s="27"/>
      <c r="F23" s="27"/>
      <c r="G23" s="27"/>
      <c r="H23" s="27"/>
      <c r="I23" s="27"/>
      <c r="J23" s="27"/>
      <c r="K23" s="14"/>
      <c r="L23" s="15" t="s">
        <v>28</v>
      </c>
      <c r="M23" s="16"/>
      <c r="O23" s="13" t="s">
        <v>27</v>
      </c>
      <c r="P23" s="14"/>
    </row>
    <row r="24" spans="1:16" ht="15.6">
      <c r="A24" s="2" t="s">
        <v>29</v>
      </c>
      <c r="B24" s="13"/>
      <c r="C24" s="27"/>
      <c r="D24" s="27"/>
      <c r="E24" s="27"/>
      <c r="F24" s="27"/>
      <c r="G24" s="27"/>
      <c r="H24" s="27"/>
      <c r="I24" s="27"/>
      <c r="J24" s="27"/>
      <c r="K24" s="14"/>
      <c r="L24" s="15">
        <f>15/1000</f>
        <v>1.4999999999999999E-2</v>
      </c>
      <c r="M24" s="16"/>
      <c r="O24" s="13"/>
      <c r="P24" s="14"/>
    </row>
    <row r="25" spans="1:16" ht="15.6">
      <c r="A25" s="2" t="s">
        <v>30</v>
      </c>
      <c r="B25" s="13"/>
      <c r="C25" s="27"/>
      <c r="D25" s="27"/>
      <c r="E25" s="27"/>
      <c r="F25" s="27"/>
      <c r="G25" s="27"/>
      <c r="H25" s="27"/>
      <c r="I25" s="27"/>
      <c r="J25" s="27"/>
      <c r="K25" s="14"/>
      <c r="L25" s="15">
        <f>20/1000</f>
        <v>0.02</v>
      </c>
      <c r="M25" s="16"/>
      <c r="O25" s="13"/>
      <c r="P25" s="14"/>
    </row>
    <row r="26" spans="1:16" ht="15.6">
      <c r="A26" s="2" t="s">
        <v>31</v>
      </c>
      <c r="B26" s="13"/>
      <c r="C26" s="27"/>
      <c r="D26" s="27"/>
      <c r="E26" s="27"/>
      <c r="F26" s="27"/>
      <c r="G26" s="27"/>
      <c r="H26" s="27"/>
      <c r="I26" s="27"/>
      <c r="J26" s="27"/>
      <c r="K26" s="14"/>
      <c r="L26" s="15">
        <f>25/1000</f>
        <v>2.5000000000000001E-2</v>
      </c>
      <c r="M26" s="16"/>
      <c r="O26" s="13"/>
      <c r="P26" s="14"/>
    </row>
    <row r="27" spans="1:16" ht="15.6">
      <c r="A27" s="2" t="s">
        <v>32</v>
      </c>
      <c r="B27" s="13"/>
      <c r="C27" s="27"/>
      <c r="D27" s="27"/>
      <c r="E27" s="27"/>
      <c r="F27" s="27"/>
      <c r="G27" s="27"/>
      <c r="H27" s="27"/>
      <c r="I27" s="27"/>
      <c r="J27" s="27"/>
      <c r="K27" s="14"/>
      <c r="L27" s="15">
        <f>32/1000</f>
        <v>3.2000000000000001E-2</v>
      </c>
      <c r="M27" s="16"/>
      <c r="O27" s="13"/>
      <c r="P27" s="14"/>
    </row>
    <row r="28" spans="1:16" ht="15.6">
      <c r="A28" s="2" t="s">
        <v>33</v>
      </c>
      <c r="B28" s="13"/>
      <c r="C28" s="27"/>
      <c r="D28" s="27"/>
      <c r="E28" s="27"/>
      <c r="F28" s="27"/>
      <c r="G28" s="27"/>
      <c r="H28" s="27"/>
      <c r="I28" s="27"/>
      <c r="J28" s="27"/>
      <c r="K28" s="14"/>
      <c r="L28" s="15">
        <f>45/1000</f>
        <v>4.4999999999999998E-2</v>
      </c>
      <c r="M28" s="16"/>
      <c r="O28" s="13"/>
      <c r="P28" s="14"/>
    </row>
    <row r="29" spans="1:16" ht="15.6">
      <c r="A29" s="2" t="s">
        <v>44</v>
      </c>
      <c r="B29" s="13"/>
      <c r="C29" s="27"/>
      <c r="D29" s="27"/>
      <c r="E29" s="27"/>
      <c r="F29" s="27"/>
      <c r="G29" s="27"/>
      <c r="H29" s="27"/>
      <c r="I29" s="27"/>
      <c r="J29" s="27"/>
      <c r="K29" s="14"/>
      <c r="L29" s="15">
        <f>57/1000</f>
        <v>5.7000000000000002E-2</v>
      </c>
      <c r="M29" s="16"/>
      <c r="O29" s="13">
        <v>29</v>
      </c>
      <c r="P29" s="14"/>
    </row>
    <row r="30" spans="1:16" ht="15.6">
      <c r="A30" s="2" t="s">
        <v>45</v>
      </c>
      <c r="B30" s="13"/>
      <c r="C30" s="27"/>
      <c r="D30" s="27"/>
      <c r="E30" s="27"/>
      <c r="F30" s="27"/>
      <c r="G30" s="27"/>
      <c r="H30" s="27"/>
      <c r="I30" s="27"/>
      <c r="J30" s="27"/>
      <c r="K30" s="14"/>
      <c r="L30" s="15">
        <f>76/1000</f>
        <v>7.5999999999999998E-2</v>
      </c>
      <c r="M30" s="16"/>
      <c r="O30" s="13">
        <v>11</v>
      </c>
      <c r="P30" s="14"/>
    </row>
    <row r="31" spans="1:16" ht="15.6">
      <c r="A31" s="2" t="s">
        <v>46</v>
      </c>
      <c r="B31" s="13"/>
      <c r="C31" s="27"/>
      <c r="D31" s="27"/>
      <c r="E31" s="27"/>
      <c r="F31" s="27"/>
      <c r="G31" s="27"/>
      <c r="H31" s="27"/>
      <c r="I31" s="27"/>
      <c r="J31" s="27"/>
      <c r="K31" s="14"/>
      <c r="L31" s="15">
        <f>89/1000</f>
        <v>8.8999999999999996E-2</v>
      </c>
      <c r="M31" s="16"/>
      <c r="O31" s="13"/>
      <c r="P31" s="14"/>
    </row>
    <row r="32" spans="1:16" ht="15.6">
      <c r="A32" s="2" t="s">
        <v>47</v>
      </c>
      <c r="B32" s="13"/>
      <c r="C32" s="27"/>
      <c r="D32" s="27"/>
      <c r="E32" s="27"/>
      <c r="F32" s="27"/>
      <c r="G32" s="27"/>
      <c r="H32" s="27"/>
      <c r="I32" s="27"/>
      <c r="J32" s="27"/>
      <c r="K32" s="14"/>
      <c r="L32" s="15">
        <f>108/1000</f>
        <v>0.108</v>
      </c>
      <c r="M32" s="16"/>
      <c r="O32" s="13"/>
      <c r="P32" s="14"/>
    </row>
    <row r="33" spans="1:16" ht="15.6">
      <c r="A33" s="2" t="s">
        <v>48</v>
      </c>
      <c r="B33" s="13"/>
      <c r="C33" s="27"/>
      <c r="D33" s="27"/>
      <c r="E33" s="27"/>
      <c r="F33" s="27"/>
      <c r="G33" s="27"/>
      <c r="H33" s="27"/>
      <c r="I33" s="27"/>
      <c r="J33" s="27"/>
      <c r="K33" s="14"/>
      <c r="L33" s="15">
        <f>125/1000</f>
        <v>0.125</v>
      </c>
      <c r="M33" s="16"/>
      <c r="O33" s="13"/>
      <c r="P33" s="14"/>
    </row>
    <row r="34" spans="1:16" ht="15.6">
      <c r="A34" s="2" t="s">
        <v>49</v>
      </c>
      <c r="B34" s="13"/>
      <c r="C34" s="27"/>
      <c r="D34" s="27"/>
      <c r="E34" s="27"/>
      <c r="F34" s="27"/>
      <c r="G34" s="27"/>
      <c r="H34" s="27"/>
      <c r="I34" s="27"/>
      <c r="J34" s="27"/>
      <c r="K34" s="14"/>
      <c r="L34" s="15">
        <f>159/1000</f>
        <v>0.159</v>
      </c>
      <c r="M34" s="16"/>
      <c r="O34" s="13"/>
      <c r="P34" s="14"/>
    </row>
    <row r="35" spans="1:16" ht="15.6">
      <c r="A35" s="2" t="s">
        <v>50</v>
      </c>
      <c r="B35" s="13"/>
      <c r="C35" s="27"/>
      <c r="D35" s="27"/>
      <c r="E35" s="27"/>
      <c r="F35" s="27"/>
      <c r="G35" s="27"/>
      <c r="H35" s="27"/>
      <c r="I35" s="27"/>
      <c r="J35" s="27"/>
      <c r="K35" s="14"/>
      <c r="L35" s="15">
        <f>219/1000</f>
        <v>0.219</v>
      </c>
      <c r="M35" s="16"/>
      <c r="O35" s="13"/>
      <c r="P35" s="14"/>
    </row>
    <row r="36" spans="1:16" ht="15.6">
      <c r="A36" s="2" t="s">
        <v>51</v>
      </c>
      <c r="B36" s="13"/>
      <c r="C36" s="27"/>
      <c r="D36" s="27"/>
      <c r="E36" s="27"/>
      <c r="F36" s="27"/>
      <c r="G36" s="27"/>
      <c r="H36" s="27"/>
      <c r="I36" s="27"/>
      <c r="J36" s="27"/>
      <c r="K36" s="14"/>
      <c r="L36" s="15">
        <f>273/1000</f>
        <v>0.27300000000000002</v>
      </c>
      <c r="M36" s="16"/>
      <c r="O36" s="13"/>
      <c r="P36" s="14"/>
    </row>
    <row r="37" spans="1:16" ht="15.6">
      <c r="A37" s="2" t="s">
        <v>52</v>
      </c>
      <c r="B37" s="13"/>
      <c r="C37" s="27"/>
      <c r="D37" s="27"/>
      <c r="E37" s="27"/>
      <c r="F37" s="27"/>
      <c r="G37" s="27"/>
      <c r="H37" s="27"/>
      <c r="I37" s="27"/>
      <c r="J37" s="27"/>
      <c r="K37" s="14"/>
      <c r="L37" s="15">
        <f>325/1000</f>
        <v>0.32500000000000001</v>
      </c>
      <c r="M37" s="16"/>
      <c r="O37" s="13"/>
      <c r="P37" s="14"/>
    </row>
    <row r="38" spans="1:16" ht="15.6">
      <c r="A38" s="2" t="s">
        <v>53</v>
      </c>
      <c r="B38" s="13"/>
      <c r="C38" s="27"/>
      <c r="D38" s="27"/>
      <c r="E38" s="27"/>
      <c r="F38" s="27"/>
      <c r="G38" s="27"/>
      <c r="H38" s="27"/>
      <c r="I38" s="27"/>
      <c r="J38" s="27"/>
      <c r="K38" s="14"/>
      <c r="L38" s="15">
        <f>426/1000</f>
        <v>0.42599999999999999</v>
      </c>
      <c r="M38" s="16"/>
      <c r="O38" s="13"/>
      <c r="P38" s="14"/>
    </row>
  </sheetData>
  <mergeCells count="82">
    <mergeCell ref="B37:K37"/>
    <mergeCell ref="L37:M37"/>
    <mergeCell ref="O37:P37"/>
    <mergeCell ref="B38:K38"/>
    <mergeCell ref="L38:M38"/>
    <mergeCell ref="O38:P38"/>
    <mergeCell ref="B35:K35"/>
    <mergeCell ref="L35:M35"/>
    <mergeCell ref="O35:P35"/>
    <mergeCell ref="B36:K36"/>
    <mergeCell ref="L36:M36"/>
    <mergeCell ref="O36:P36"/>
    <mergeCell ref="B33:K33"/>
    <mergeCell ref="L33:M33"/>
    <mergeCell ref="O33:P33"/>
    <mergeCell ref="B34:K34"/>
    <mergeCell ref="L34:M34"/>
    <mergeCell ref="O34:P34"/>
    <mergeCell ref="B31:K31"/>
    <mergeCell ref="L31:M31"/>
    <mergeCell ref="O31:P31"/>
    <mergeCell ref="B32:K32"/>
    <mergeCell ref="L32:M32"/>
    <mergeCell ref="O32:P32"/>
    <mergeCell ref="B29:K29"/>
    <mergeCell ref="L29:M29"/>
    <mergeCell ref="O29:P29"/>
    <mergeCell ref="B30:K30"/>
    <mergeCell ref="L30:M30"/>
    <mergeCell ref="O30:P30"/>
    <mergeCell ref="B28:K28"/>
    <mergeCell ref="L28:M28"/>
    <mergeCell ref="O28:P28"/>
    <mergeCell ref="B26:K26"/>
    <mergeCell ref="L26:M26"/>
    <mergeCell ref="O26:P26"/>
    <mergeCell ref="B27:K27"/>
    <mergeCell ref="L27:M27"/>
    <mergeCell ref="O27:P27"/>
    <mergeCell ref="B24:K24"/>
    <mergeCell ref="L24:M24"/>
    <mergeCell ref="O24:P24"/>
    <mergeCell ref="B25:K25"/>
    <mergeCell ref="L25:M25"/>
    <mergeCell ref="O25:P25"/>
    <mergeCell ref="B21:N21"/>
    <mergeCell ref="O21:P21"/>
    <mergeCell ref="A22:P22"/>
    <mergeCell ref="B23:K23"/>
    <mergeCell ref="L23:M23"/>
    <mergeCell ref="O23:P23"/>
    <mergeCell ref="B18:N18"/>
    <mergeCell ref="O18:P18"/>
    <mergeCell ref="B19:N19"/>
    <mergeCell ref="O19:P19"/>
    <mergeCell ref="B20:N20"/>
    <mergeCell ref="O20:P20"/>
    <mergeCell ref="B15:N15"/>
    <mergeCell ref="O15:P15"/>
    <mergeCell ref="B16:N16"/>
    <mergeCell ref="O16:P16"/>
    <mergeCell ref="B17:N17"/>
    <mergeCell ref="O17:P17"/>
    <mergeCell ref="B12:N12"/>
    <mergeCell ref="O12:P12"/>
    <mergeCell ref="B13:N13"/>
    <mergeCell ref="O13:P13"/>
    <mergeCell ref="B14:N14"/>
    <mergeCell ref="O14:P14"/>
    <mergeCell ref="B11:N11"/>
    <mergeCell ref="O11:P11"/>
    <mergeCell ref="B3:N3"/>
    <mergeCell ref="A5:P5"/>
    <mergeCell ref="B6:N6"/>
    <mergeCell ref="O6:P6"/>
    <mergeCell ref="B7:N7"/>
    <mergeCell ref="O7:P7"/>
    <mergeCell ref="B8:N8"/>
    <mergeCell ref="O8:P8"/>
    <mergeCell ref="B9:N9"/>
    <mergeCell ref="O9:P9"/>
    <mergeCell ref="A10:P10"/>
  </mergeCells>
  <pageMargins left="0.7" right="0.7" top="0.75" bottom="0.75" header="0.3" footer="0.3"/>
  <pageSetup paperSize="9" scale="92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2:P38"/>
  <sheetViews>
    <sheetView topLeftCell="A25" workbookViewId="0">
      <selection activeCell="D40" sqref="D40:J40"/>
    </sheetView>
  </sheetViews>
  <sheetFormatPr defaultRowHeight="14.4"/>
  <cols>
    <col min="11" max="11" width="7.21875" customWidth="1"/>
    <col min="13" max="13" width="11.44140625" customWidth="1"/>
    <col min="14" max="14" width="0.109375" customWidth="1"/>
    <col min="16" max="16" width="7" customWidth="1"/>
  </cols>
  <sheetData>
    <row r="2" spans="1:16" ht="15.6">
      <c r="O2" s="1"/>
      <c r="P2" s="1"/>
    </row>
    <row r="3" spans="1:16" ht="28.8" customHeight="1">
      <c r="B3" s="9" t="s">
        <v>75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5" spans="1:16" ht="15.6">
      <c r="A5" s="6" t="s">
        <v>36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8"/>
    </row>
    <row r="6" spans="1:16" ht="34.200000000000003" customHeight="1">
      <c r="A6" s="2" t="s">
        <v>1</v>
      </c>
      <c r="B6" s="10" t="s">
        <v>2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2"/>
      <c r="O6" s="13">
        <v>0</v>
      </c>
      <c r="P6" s="14"/>
    </row>
    <row r="7" spans="1:16" ht="13.2" customHeight="1">
      <c r="A7" s="2" t="s">
        <v>3</v>
      </c>
      <c r="B7" s="10" t="s">
        <v>4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2"/>
      <c r="O7" s="28">
        <f>57/1000</f>
        <v>5.7000000000000002E-2</v>
      </c>
      <c r="P7" s="29"/>
    </row>
    <row r="8" spans="1:16" ht="29.4" customHeight="1">
      <c r="A8" s="2" t="s">
        <v>5</v>
      </c>
      <c r="B8" s="10" t="s">
        <v>6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2"/>
      <c r="O8" s="13">
        <v>0</v>
      </c>
      <c r="P8" s="14"/>
    </row>
    <row r="9" spans="1:16" ht="15.6">
      <c r="A9" s="2" t="s">
        <v>7</v>
      </c>
      <c r="B9" s="10" t="s">
        <v>8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2"/>
      <c r="O9" s="34">
        <v>2</v>
      </c>
      <c r="P9" s="35"/>
    </row>
    <row r="10" spans="1:16" ht="15.6">
      <c r="A10" s="6" t="s">
        <v>35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8"/>
    </row>
    <row r="11" spans="1:16" ht="31.2" customHeight="1">
      <c r="A11" s="2" t="s">
        <v>9</v>
      </c>
      <c r="B11" s="10" t="s">
        <v>10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2"/>
      <c r="O11" s="21">
        <f>O13/O12*(O14/7000)*1000</f>
        <v>284.40168339789807</v>
      </c>
      <c r="P11" s="22"/>
    </row>
    <row r="12" spans="1:16" ht="15.6">
      <c r="A12" s="2" t="s">
        <v>11</v>
      </c>
      <c r="B12" s="10" t="s">
        <v>12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2"/>
      <c r="O12" s="19">
        <f>O18+O17+O16</f>
        <v>1041.3834280496701</v>
      </c>
      <c r="P12" s="20"/>
    </row>
    <row r="13" spans="1:16" ht="15.6">
      <c r="A13" s="2" t="s">
        <v>13</v>
      </c>
      <c r="B13" s="10" t="s">
        <v>14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2"/>
      <c r="O13" s="25">
        <v>392.8</v>
      </c>
      <c r="P13" s="26"/>
    </row>
    <row r="14" spans="1:16" ht="15.6">
      <c r="A14" s="2" t="s">
        <v>15</v>
      </c>
      <c r="B14" s="10" t="s">
        <v>16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2"/>
      <c r="O14" s="17">
        <v>5278</v>
      </c>
      <c r="P14" s="18"/>
    </row>
    <row r="15" spans="1:16" ht="15.6">
      <c r="A15" s="2" t="s">
        <v>17</v>
      </c>
      <c r="B15" s="10" t="s">
        <v>18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2"/>
      <c r="O15" s="17"/>
      <c r="P15" s="18"/>
    </row>
    <row r="16" spans="1:16" ht="15.6">
      <c r="A16" s="2" t="s">
        <v>19</v>
      </c>
      <c r="B16" s="10" t="s">
        <v>0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2"/>
      <c r="O16" s="19">
        <f>'[1]Котельные  угольные 2019 '!$GC$23</f>
        <v>45.510334464561481</v>
      </c>
      <c r="P16" s="20"/>
    </row>
    <row r="17" spans="1:16" ht="15.6">
      <c r="A17" s="2" t="s">
        <v>22</v>
      </c>
      <c r="B17" s="10" t="s">
        <v>21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2"/>
      <c r="O17" s="19">
        <f>'[1]Котельные  угольные 2019 '!$GB$23</f>
        <v>25.214093585108628</v>
      </c>
      <c r="P17" s="20"/>
    </row>
    <row r="18" spans="1:16" ht="15.6">
      <c r="A18" s="2" t="s">
        <v>20</v>
      </c>
      <c r="B18" s="10" t="s">
        <v>23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2"/>
      <c r="O18" s="17">
        <f>O19+O20+O21</f>
        <v>970.65899999999999</v>
      </c>
      <c r="P18" s="18"/>
    </row>
    <row r="19" spans="1:16" ht="15.6">
      <c r="A19" s="2"/>
      <c r="B19" s="10" t="s">
        <v>24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2"/>
      <c r="O19" s="17">
        <v>970.65899999999999</v>
      </c>
      <c r="P19" s="18"/>
    </row>
    <row r="20" spans="1:16" ht="15.6">
      <c r="A20" s="2"/>
      <c r="B20" s="10" t="s">
        <v>25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2"/>
      <c r="O20" s="17">
        <v>0</v>
      </c>
      <c r="P20" s="18"/>
    </row>
    <row r="21" spans="1:16" ht="15.6">
      <c r="A21" s="2"/>
      <c r="B21" s="10" t="s">
        <v>26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2"/>
      <c r="O21" s="17">
        <v>0</v>
      </c>
      <c r="P21" s="18"/>
    </row>
    <row r="22" spans="1:16" ht="15.6">
      <c r="A22" s="6" t="s">
        <v>37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8"/>
    </row>
    <row r="23" spans="1:16" ht="30.6" customHeight="1">
      <c r="A23" s="2"/>
      <c r="B23" s="13" t="s">
        <v>34</v>
      </c>
      <c r="C23" s="27"/>
      <c r="D23" s="27"/>
      <c r="E23" s="27"/>
      <c r="F23" s="27"/>
      <c r="G23" s="27"/>
      <c r="H23" s="27"/>
      <c r="I23" s="27"/>
      <c r="J23" s="27"/>
      <c r="K23" s="14"/>
      <c r="L23" s="15" t="s">
        <v>28</v>
      </c>
      <c r="M23" s="16"/>
      <c r="O23" s="13" t="s">
        <v>27</v>
      </c>
      <c r="P23" s="14"/>
    </row>
    <row r="24" spans="1:16" ht="15.6">
      <c r="A24" s="2" t="s">
        <v>29</v>
      </c>
      <c r="B24" s="13"/>
      <c r="C24" s="27"/>
      <c r="D24" s="27"/>
      <c r="E24" s="27"/>
      <c r="F24" s="27"/>
      <c r="G24" s="27"/>
      <c r="H24" s="27"/>
      <c r="I24" s="27"/>
      <c r="J24" s="27"/>
      <c r="K24" s="14"/>
      <c r="L24" s="15">
        <f>15/1000</f>
        <v>1.4999999999999999E-2</v>
      </c>
      <c r="M24" s="16"/>
      <c r="O24" s="13"/>
      <c r="P24" s="14"/>
    </row>
    <row r="25" spans="1:16" ht="15.6">
      <c r="A25" s="2" t="s">
        <v>30</v>
      </c>
      <c r="B25" s="13"/>
      <c r="C25" s="27"/>
      <c r="D25" s="27"/>
      <c r="E25" s="27"/>
      <c r="F25" s="27"/>
      <c r="G25" s="27"/>
      <c r="H25" s="27"/>
      <c r="I25" s="27"/>
      <c r="J25" s="27"/>
      <c r="K25" s="14"/>
      <c r="L25" s="15">
        <f>20/1000</f>
        <v>0.02</v>
      </c>
      <c r="M25" s="16"/>
      <c r="O25" s="13"/>
      <c r="P25" s="14"/>
    </row>
    <row r="26" spans="1:16" ht="15.6">
      <c r="A26" s="2" t="s">
        <v>31</v>
      </c>
      <c r="B26" s="13"/>
      <c r="C26" s="27"/>
      <c r="D26" s="27"/>
      <c r="E26" s="27"/>
      <c r="F26" s="27"/>
      <c r="G26" s="27"/>
      <c r="H26" s="27"/>
      <c r="I26" s="27"/>
      <c r="J26" s="27"/>
      <c r="K26" s="14"/>
      <c r="L26" s="15">
        <f>25/1000</f>
        <v>2.5000000000000001E-2</v>
      </c>
      <c r="M26" s="16"/>
      <c r="O26" s="13"/>
      <c r="P26" s="14"/>
    </row>
    <row r="27" spans="1:16" ht="15.6">
      <c r="A27" s="2" t="s">
        <v>32</v>
      </c>
      <c r="B27" s="13"/>
      <c r="C27" s="27"/>
      <c r="D27" s="27"/>
      <c r="E27" s="27"/>
      <c r="F27" s="27"/>
      <c r="G27" s="27"/>
      <c r="H27" s="27"/>
      <c r="I27" s="27"/>
      <c r="J27" s="27"/>
      <c r="K27" s="14"/>
      <c r="L27" s="15">
        <f>32/1000</f>
        <v>3.2000000000000001E-2</v>
      </c>
      <c r="M27" s="16"/>
      <c r="O27" s="13"/>
      <c r="P27" s="14"/>
    </row>
    <row r="28" spans="1:16" ht="15.6">
      <c r="A28" s="2" t="s">
        <v>33</v>
      </c>
      <c r="B28" s="13"/>
      <c r="C28" s="27"/>
      <c r="D28" s="27"/>
      <c r="E28" s="27"/>
      <c r="F28" s="27"/>
      <c r="G28" s="27"/>
      <c r="H28" s="27"/>
      <c r="I28" s="27"/>
      <c r="J28" s="27"/>
      <c r="K28" s="14"/>
      <c r="L28" s="15">
        <f>45/1000</f>
        <v>4.4999999999999998E-2</v>
      </c>
      <c r="M28" s="16"/>
      <c r="O28" s="13"/>
      <c r="P28" s="14"/>
    </row>
    <row r="29" spans="1:16" ht="15.6">
      <c r="A29" s="2" t="s">
        <v>44</v>
      </c>
      <c r="B29" s="13"/>
      <c r="C29" s="27"/>
      <c r="D29" s="27"/>
      <c r="E29" s="27"/>
      <c r="F29" s="27"/>
      <c r="G29" s="27"/>
      <c r="H29" s="27"/>
      <c r="I29" s="27"/>
      <c r="J29" s="27"/>
      <c r="K29" s="14"/>
      <c r="L29" s="15">
        <f>57/1000</f>
        <v>5.7000000000000002E-2</v>
      </c>
      <c r="M29" s="16"/>
      <c r="O29" s="13"/>
      <c r="P29" s="14"/>
    </row>
    <row r="30" spans="1:16" ht="15.6">
      <c r="A30" s="2" t="s">
        <v>45</v>
      </c>
      <c r="B30" s="13"/>
      <c r="C30" s="27"/>
      <c r="D30" s="27"/>
      <c r="E30" s="27"/>
      <c r="F30" s="27"/>
      <c r="G30" s="27"/>
      <c r="H30" s="27"/>
      <c r="I30" s="27"/>
      <c r="J30" s="27"/>
      <c r="K30" s="14"/>
      <c r="L30" s="15">
        <f>76/1000</f>
        <v>7.5999999999999998E-2</v>
      </c>
      <c r="M30" s="16"/>
      <c r="O30" s="13"/>
      <c r="P30" s="14"/>
    </row>
    <row r="31" spans="1:16" ht="15.6">
      <c r="A31" s="2" t="s">
        <v>46</v>
      </c>
      <c r="B31" s="13"/>
      <c r="C31" s="27"/>
      <c r="D31" s="27"/>
      <c r="E31" s="27"/>
      <c r="F31" s="27"/>
      <c r="G31" s="27"/>
      <c r="H31" s="27"/>
      <c r="I31" s="27"/>
      <c r="J31" s="27"/>
      <c r="K31" s="14"/>
      <c r="L31" s="15">
        <f>89/1000</f>
        <v>8.8999999999999996E-2</v>
      </c>
      <c r="M31" s="16"/>
      <c r="O31" s="13"/>
      <c r="P31" s="14"/>
    </row>
    <row r="32" spans="1:16" ht="15.6">
      <c r="A32" s="2" t="s">
        <v>47</v>
      </c>
      <c r="B32" s="13"/>
      <c r="C32" s="27"/>
      <c r="D32" s="27"/>
      <c r="E32" s="27"/>
      <c r="F32" s="27"/>
      <c r="G32" s="27"/>
      <c r="H32" s="27"/>
      <c r="I32" s="27"/>
      <c r="J32" s="27"/>
      <c r="K32" s="14"/>
      <c r="L32" s="15">
        <f>108/1000</f>
        <v>0.108</v>
      </c>
      <c r="M32" s="16"/>
      <c r="O32" s="13"/>
      <c r="P32" s="14"/>
    </row>
    <row r="33" spans="1:16" ht="15.6">
      <c r="A33" s="2" t="s">
        <v>48</v>
      </c>
      <c r="B33" s="13"/>
      <c r="C33" s="27"/>
      <c r="D33" s="27"/>
      <c r="E33" s="27"/>
      <c r="F33" s="27"/>
      <c r="G33" s="27"/>
      <c r="H33" s="27"/>
      <c r="I33" s="27"/>
      <c r="J33" s="27"/>
      <c r="K33" s="14"/>
      <c r="L33" s="15">
        <f>125/1000</f>
        <v>0.125</v>
      </c>
      <c r="M33" s="16"/>
      <c r="O33" s="13"/>
      <c r="P33" s="14"/>
    </row>
    <row r="34" spans="1:16" ht="15.6">
      <c r="A34" s="2" t="s">
        <v>49</v>
      </c>
      <c r="B34" s="13"/>
      <c r="C34" s="27"/>
      <c r="D34" s="27"/>
      <c r="E34" s="27"/>
      <c r="F34" s="27"/>
      <c r="G34" s="27"/>
      <c r="H34" s="27"/>
      <c r="I34" s="27"/>
      <c r="J34" s="27"/>
      <c r="K34" s="14"/>
      <c r="L34" s="15">
        <f>159/1000</f>
        <v>0.159</v>
      </c>
      <c r="M34" s="16"/>
      <c r="O34" s="13">
        <v>57</v>
      </c>
      <c r="P34" s="14"/>
    </row>
    <row r="35" spans="1:16" ht="15.6">
      <c r="A35" s="2" t="s">
        <v>50</v>
      </c>
      <c r="B35" s="13"/>
      <c r="C35" s="27"/>
      <c r="D35" s="27"/>
      <c r="E35" s="27"/>
      <c r="F35" s="27"/>
      <c r="G35" s="27"/>
      <c r="H35" s="27"/>
      <c r="I35" s="27"/>
      <c r="J35" s="27"/>
      <c r="K35" s="14"/>
      <c r="L35" s="15">
        <f>219/1000</f>
        <v>0.219</v>
      </c>
      <c r="M35" s="16"/>
      <c r="O35" s="13"/>
      <c r="P35" s="14"/>
    </row>
    <row r="36" spans="1:16" ht="15.6">
      <c r="A36" s="2" t="s">
        <v>51</v>
      </c>
      <c r="B36" s="13"/>
      <c r="C36" s="27"/>
      <c r="D36" s="27"/>
      <c r="E36" s="27"/>
      <c r="F36" s="27"/>
      <c r="G36" s="27"/>
      <c r="H36" s="27"/>
      <c r="I36" s="27"/>
      <c r="J36" s="27"/>
      <c r="K36" s="14"/>
      <c r="L36" s="15">
        <f>273/1000</f>
        <v>0.27300000000000002</v>
      </c>
      <c r="M36" s="16"/>
      <c r="O36" s="13"/>
      <c r="P36" s="14"/>
    </row>
    <row r="37" spans="1:16" ht="15.6">
      <c r="A37" s="2" t="s">
        <v>52</v>
      </c>
      <c r="B37" s="13"/>
      <c r="C37" s="27"/>
      <c r="D37" s="27"/>
      <c r="E37" s="27"/>
      <c r="F37" s="27"/>
      <c r="G37" s="27"/>
      <c r="H37" s="27"/>
      <c r="I37" s="27"/>
      <c r="J37" s="27"/>
      <c r="K37" s="14"/>
      <c r="L37" s="15">
        <f>325/1000</f>
        <v>0.32500000000000001</v>
      </c>
      <c r="M37" s="16"/>
      <c r="O37" s="13"/>
      <c r="P37" s="14"/>
    </row>
    <row r="38" spans="1:16" ht="15.6">
      <c r="A38" s="2" t="s">
        <v>53</v>
      </c>
      <c r="B38" s="13"/>
      <c r="C38" s="27"/>
      <c r="D38" s="27"/>
      <c r="E38" s="27"/>
      <c r="F38" s="27"/>
      <c r="G38" s="27"/>
      <c r="H38" s="27"/>
      <c r="I38" s="27"/>
      <c r="J38" s="27"/>
      <c r="K38" s="14"/>
      <c r="L38" s="15">
        <f>426/1000</f>
        <v>0.42599999999999999</v>
      </c>
      <c r="M38" s="16"/>
      <c r="O38" s="13"/>
      <c r="P38" s="14"/>
    </row>
  </sheetData>
  <mergeCells count="82">
    <mergeCell ref="B37:K37"/>
    <mergeCell ref="L37:M37"/>
    <mergeCell ref="O37:P37"/>
    <mergeCell ref="B38:K38"/>
    <mergeCell ref="L38:M38"/>
    <mergeCell ref="O38:P38"/>
    <mergeCell ref="B35:K35"/>
    <mergeCell ref="L35:M35"/>
    <mergeCell ref="O35:P35"/>
    <mergeCell ref="B36:K36"/>
    <mergeCell ref="L36:M36"/>
    <mergeCell ref="O36:P36"/>
    <mergeCell ref="B33:K33"/>
    <mergeCell ref="L33:M33"/>
    <mergeCell ref="O33:P33"/>
    <mergeCell ref="B34:K34"/>
    <mergeCell ref="L34:M34"/>
    <mergeCell ref="O34:P34"/>
    <mergeCell ref="B31:K31"/>
    <mergeCell ref="L31:M31"/>
    <mergeCell ref="O31:P31"/>
    <mergeCell ref="B32:K32"/>
    <mergeCell ref="L32:M32"/>
    <mergeCell ref="O32:P32"/>
    <mergeCell ref="B29:K29"/>
    <mergeCell ref="L29:M29"/>
    <mergeCell ref="O29:P29"/>
    <mergeCell ref="B30:K30"/>
    <mergeCell ref="L30:M30"/>
    <mergeCell ref="O30:P30"/>
    <mergeCell ref="B28:K28"/>
    <mergeCell ref="L28:M28"/>
    <mergeCell ref="O28:P28"/>
    <mergeCell ref="B26:K26"/>
    <mergeCell ref="L26:M26"/>
    <mergeCell ref="O26:P26"/>
    <mergeCell ref="B27:K27"/>
    <mergeCell ref="L27:M27"/>
    <mergeCell ref="O27:P27"/>
    <mergeCell ref="B24:K24"/>
    <mergeCell ref="L24:M24"/>
    <mergeCell ref="O24:P24"/>
    <mergeCell ref="B25:K25"/>
    <mergeCell ref="L25:M25"/>
    <mergeCell ref="O25:P25"/>
    <mergeCell ref="B21:N21"/>
    <mergeCell ref="O21:P21"/>
    <mergeCell ref="A22:P22"/>
    <mergeCell ref="B23:K23"/>
    <mergeCell ref="L23:M23"/>
    <mergeCell ref="O23:P23"/>
    <mergeCell ref="B18:N18"/>
    <mergeCell ref="O18:P18"/>
    <mergeCell ref="B19:N19"/>
    <mergeCell ref="O19:P19"/>
    <mergeCell ref="B20:N20"/>
    <mergeCell ref="O20:P20"/>
    <mergeCell ref="B15:N15"/>
    <mergeCell ref="O15:P15"/>
    <mergeCell ref="B16:N16"/>
    <mergeCell ref="O16:P16"/>
    <mergeCell ref="B17:N17"/>
    <mergeCell ref="O17:P17"/>
    <mergeCell ref="B12:N12"/>
    <mergeCell ref="O12:P12"/>
    <mergeCell ref="B13:N13"/>
    <mergeCell ref="O13:P13"/>
    <mergeCell ref="B14:N14"/>
    <mergeCell ref="O14:P14"/>
    <mergeCell ref="B11:N11"/>
    <mergeCell ref="O11:P11"/>
    <mergeCell ref="B3:N3"/>
    <mergeCell ref="A5:P5"/>
    <mergeCell ref="B6:N6"/>
    <mergeCell ref="O6:P6"/>
    <mergeCell ref="B7:N7"/>
    <mergeCell ref="O7:P7"/>
    <mergeCell ref="B8:N8"/>
    <mergeCell ref="O8:P8"/>
    <mergeCell ref="B9:N9"/>
    <mergeCell ref="O9:P9"/>
    <mergeCell ref="A10:P10"/>
  </mergeCells>
  <pageMargins left="0.7" right="0.7" top="0.75" bottom="0.75" header="0.3" footer="0.3"/>
  <pageSetup paperSize="9" scale="92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2:P38"/>
  <sheetViews>
    <sheetView topLeftCell="B25" workbookViewId="0">
      <selection activeCell="D40" sqref="D40:J40"/>
    </sheetView>
  </sheetViews>
  <sheetFormatPr defaultRowHeight="14.4"/>
  <cols>
    <col min="11" max="11" width="7.21875" customWidth="1"/>
    <col min="13" max="13" width="11.44140625" customWidth="1"/>
    <col min="14" max="14" width="0.109375" customWidth="1"/>
    <col min="16" max="16" width="7" customWidth="1"/>
  </cols>
  <sheetData>
    <row r="2" spans="1:16" ht="15.6">
      <c r="O2" s="1"/>
      <c r="P2" s="1"/>
    </row>
    <row r="3" spans="1:16" ht="28.8" customHeight="1">
      <c r="B3" s="9" t="s">
        <v>76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5" spans="1:16" ht="15.6">
      <c r="A5" s="6" t="s">
        <v>36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8"/>
    </row>
    <row r="6" spans="1:16" ht="34.200000000000003" customHeight="1">
      <c r="A6" s="2" t="s">
        <v>1</v>
      </c>
      <c r="B6" s="10" t="s">
        <v>2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2"/>
      <c r="O6" s="13">
        <v>0</v>
      </c>
      <c r="P6" s="14"/>
    </row>
    <row r="7" spans="1:16" ht="13.2" customHeight="1">
      <c r="A7" s="2" t="s">
        <v>3</v>
      </c>
      <c r="B7" s="10" t="s">
        <v>4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2"/>
      <c r="O7" s="28">
        <f>172/1000</f>
        <v>0.17199999999999999</v>
      </c>
      <c r="P7" s="29"/>
    </row>
    <row r="8" spans="1:16" ht="29.4" customHeight="1">
      <c r="A8" s="2" t="s">
        <v>5</v>
      </c>
      <c r="B8" s="10" t="s">
        <v>6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2"/>
      <c r="O8" s="13">
        <v>0</v>
      </c>
      <c r="P8" s="14"/>
    </row>
    <row r="9" spans="1:16" ht="15.6">
      <c r="A9" s="2" t="s">
        <v>7</v>
      </c>
      <c r="B9" s="10" t="s">
        <v>8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2"/>
      <c r="O9" s="13">
        <v>1.1200000000000001</v>
      </c>
      <c r="P9" s="14"/>
    </row>
    <row r="10" spans="1:16" ht="15.6">
      <c r="A10" s="6" t="s">
        <v>35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8"/>
    </row>
    <row r="11" spans="1:16" ht="31.2" customHeight="1">
      <c r="A11" s="2" t="s">
        <v>9</v>
      </c>
      <c r="B11" s="10" t="s">
        <v>10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2"/>
      <c r="O11" s="21">
        <f>O13/O12*(O14/7000)*1000</f>
        <v>459.15673834537171</v>
      </c>
      <c r="P11" s="22"/>
    </row>
    <row r="12" spans="1:16" ht="15.6">
      <c r="A12" s="2" t="s">
        <v>11</v>
      </c>
      <c r="B12" s="10" t="s">
        <v>12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2"/>
      <c r="O12" s="32">
        <f>O18+O17+O16</f>
        <v>664.081727513808</v>
      </c>
      <c r="P12" s="33"/>
    </row>
    <row r="13" spans="1:16" ht="15.6">
      <c r="A13" s="2" t="s">
        <v>13</v>
      </c>
      <c r="B13" s="10" t="s">
        <v>14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2"/>
      <c r="O13" s="25">
        <v>404.4</v>
      </c>
      <c r="P13" s="26"/>
    </row>
    <row r="14" spans="1:16" ht="15.6">
      <c r="A14" s="2" t="s">
        <v>15</v>
      </c>
      <c r="B14" s="10" t="s">
        <v>16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2"/>
      <c r="O14" s="17">
        <v>5278</v>
      </c>
      <c r="P14" s="18"/>
    </row>
    <row r="15" spans="1:16" ht="15.6">
      <c r="A15" s="2" t="s">
        <v>17</v>
      </c>
      <c r="B15" s="10" t="s">
        <v>18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2"/>
      <c r="O15" s="17"/>
      <c r="P15" s="18"/>
    </row>
    <row r="16" spans="1:16" ht="15.6">
      <c r="A16" s="2" t="s">
        <v>19</v>
      </c>
      <c r="B16" s="10" t="s">
        <v>0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2"/>
      <c r="O16" s="32">
        <f>'[1]Котельные  угольные 2019 '!$GC$25</f>
        <v>24.112533876614641</v>
      </c>
      <c r="P16" s="33"/>
    </row>
    <row r="17" spans="1:16" ht="15.6">
      <c r="A17" s="2" t="s">
        <v>22</v>
      </c>
      <c r="B17" s="10" t="s">
        <v>21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2"/>
      <c r="O17" s="32">
        <f>'[1]Котельные  угольные 2019 '!$GB$25</f>
        <v>41.965643637193402</v>
      </c>
      <c r="P17" s="33"/>
    </row>
    <row r="18" spans="1:16" ht="15.6">
      <c r="A18" s="2" t="s">
        <v>20</v>
      </c>
      <c r="B18" s="10" t="s">
        <v>23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2"/>
      <c r="O18" s="32">
        <f>O19+O20+O21</f>
        <v>598.00355000000002</v>
      </c>
      <c r="P18" s="33"/>
    </row>
    <row r="19" spans="1:16" ht="15.6">
      <c r="A19" s="2"/>
      <c r="B19" s="10" t="s">
        <v>24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2"/>
      <c r="O19" s="32">
        <v>558.19955000000004</v>
      </c>
      <c r="P19" s="33"/>
    </row>
    <row r="20" spans="1:16" ht="15.6">
      <c r="A20" s="2"/>
      <c r="B20" s="10" t="s">
        <v>25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2"/>
      <c r="O20" s="32">
        <v>39.804000000000002</v>
      </c>
      <c r="P20" s="33"/>
    </row>
    <row r="21" spans="1:16" ht="15.6">
      <c r="A21" s="2"/>
      <c r="B21" s="10" t="s">
        <v>26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2"/>
      <c r="O21" s="17">
        <v>0</v>
      </c>
      <c r="P21" s="18"/>
    </row>
    <row r="22" spans="1:16" ht="15.6">
      <c r="A22" s="6" t="s">
        <v>37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8"/>
    </row>
    <row r="23" spans="1:16" ht="30.6" customHeight="1">
      <c r="A23" s="2"/>
      <c r="B23" s="13" t="s">
        <v>34</v>
      </c>
      <c r="C23" s="27"/>
      <c r="D23" s="27"/>
      <c r="E23" s="27"/>
      <c r="F23" s="27"/>
      <c r="G23" s="27"/>
      <c r="H23" s="27"/>
      <c r="I23" s="27"/>
      <c r="J23" s="27"/>
      <c r="K23" s="14"/>
      <c r="L23" s="15" t="s">
        <v>28</v>
      </c>
      <c r="M23" s="16"/>
      <c r="O23" s="13" t="s">
        <v>27</v>
      </c>
      <c r="P23" s="14"/>
    </row>
    <row r="24" spans="1:16" ht="15.6">
      <c r="A24" s="2" t="s">
        <v>29</v>
      </c>
      <c r="B24" s="13"/>
      <c r="C24" s="27"/>
      <c r="D24" s="27"/>
      <c r="E24" s="27"/>
      <c r="F24" s="27"/>
      <c r="G24" s="27"/>
      <c r="H24" s="27"/>
      <c r="I24" s="27"/>
      <c r="J24" s="27"/>
      <c r="K24" s="14"/>
      <c r="L24" s="15">
        <f>15/1000</f>
        <v>1.4999999999999999E-2</v>
      </c>
      <c r="M24" s="16"/>
      <c r="O24" s="13"/>
      <c r="P24" s="14"/>
    </row>
    <row r="25" spans="1:16" ht="15.6">
      <c r="A25" s="2" t="s">
        <v>30</v>
      </c>
      <c r="B25" s="13"/>
      <c r="C25" s="27"/>
      <c r="D25" s="27"/>
      <c r="E25" s="27"/>
      <c r="F25" s="27"/>
      <c r="G25" s="27"/>
      <c r="H25" s="27"/>
      <c r="I25" s="27"/>
      <c r="J25" s="27"/>
      <c r="K25" s="14"/>
      <c r="L25" s="15">
        <f>20/1000</f>
        <v>0.02</v>
      </c>
      <c r="M25" s="16"/>
      <c r="O25" s="13"/>
      <c r="P25" s="14"/>
    </row>
    <row r="26" spans="1:16" ht="15.6">
      <c r="A26" s="2" t="s">
        <v>31</v>
      </c>
      <c r="B26" s="13"/>
      <c r="C26" s="27"/>
      <c r="D26" s="27"/>
      <c r="E26" s="27"/>
      <c r="F26" s="27"/>
      <c r="G26" s="27"/>
      <c r="H26" s="27"/>
      <c r="I26" s="27"/>
      <c r="J26" s="27"/>
      <c r="K26" s="14"/>
      <c r="L26" s="15">
        <f>25/1000</f>
        <v>2.5000000000000001E-2</v>
      </c>
      <c r="M26" s="16"/>
      <c r="O26" s="13"/>
      <c r="P26" s="14"/>
    </row>
    <row r="27" spans="1:16" ht="15.6">
      <c r="A27" s="2" t="s">
        <v>32</v>
      </c>
      <c r="B27" s="13"/>
      <c r="C27" s="27"/>
      <c r="D27" s="27"/>
      <c r="E27" s="27"/>
      <c r="F27" s="27"/>
      <c r="G27" s="27"/>
      <c r="H27" s="27"/>
      <c r="I27" s="27"/>
      <c r="J27" s="27"/>
      <c r="K27" s="14"/>
      <c r="L27" s="15">
        <f>32/1000</f>
        <v>3.2000000000000001E-2</v>
      </c>
      <c r="M27" s="16"/>
      <c r="O27" s="13">
        <v>13.5</v>
      </c>
      <c r="P27" s="14"/>
    </row>
    <row r="28" spans="1:16" ht="15.6">
      <c r="A28" s="2" t="s">
        <v>33</v>
      </c>
      <c r="B28" s="13"/>
      <c r="C28" s="27"/>
      <c r="D28" s="27"/>
      <c r="E28" s="27"/>
      <c r="F28" s="27"/>
      <c r="G28" s="27"/>
      <c r="H28" s="27"/>
      <c r="I28" s="27"/>
      <c r="J28" s="27"/>
      <c r="K28" s="14"/>
      <c r="L28" s="15">
        <f>45/1000</f>
        <v>4.4999999999999998E-2</v>
      </c>
      <c r="M28" s="16"/>
      <c r="O28" s="13">
        <v>78.5</v>
      </c>
      <c r="P28" s="14"/>
    </row>
    <row r="29" spans="1:16" ht="15.6">
      <c r="A29" s="2" t="s">
        <v>44</v>
      </c>
      <c r="B29" s="13"/>
      <c r="C29" s="27"/>
      <c r="D29" s="27"/>
      <c r="E29" s="27"/>
      <c r="F29" s="27"/>
      <c r="G29" s="27"/>
      <c r="H29" s="27"/>
      <c r="I29" s="27"/>
      <c r="J29" s="27"/>
      <c r="K29" s="14"/>
      <c r="L29" s="15">
        <f>57/1000</f>
        <v>5.7000000000000002E-2</v>
      </c>
      <c r="M29" s="16"/>
      <c r="O29" s="13">
        <v>24</v>
      </c>
      <c r="P29" s="14"/>
    </row>
    <row r="30" spans="1:16" ht="15.6">
      <c r="A30" s="2" t="s">
        <v>45</v>
      </c>
      <c r="B30" s="13"/>
      <c r="C30" s="27"/>
      <c r="D30" s="27"/>
      <c r="E30" s="27"/>
      <c r="F30" s="27"/>
      <c r="G30" s="27"/>
      <c r="H30" s="27"/>
      <c r="I30" s="27"/>
      <c r="J30" s="27"/>
      <c r="K30" s="14"/>
      <c r="L30" s="15">
        <f>76/1000</f>
        <v>7.5999999999999998E-2</v>
      </c>
      <c r="M30" s="16"/>
      <c r="O30" s="13"/>
      <c r="P30" s="14"/>
    </row>
    <row r="31" spans="1:16" ht="15.6">
      <c r="A31" s="2" t="s">
        <v>46</v>
      </c>
      <c r="B31" s="13"/>
      <c r="C31" s="27"/>
      <c r="D31" s="27"/>
      <c r="E31" s="27"/>
      <c r="F31" s="27"/>
      <c r="G31" s="27"/>
      <c r="H31" s="27"/>
      <c r="I31" s="27"/>
      <c r="J31" s="27"/>
      <c r="K31" s="14"/>
      <c r="L31" s="15">
        <f>89/1000</f>
        <v>8.8999999999999996E-2</v>
      </c>
      <c r="M31" s="16"/>
      <c r="O31" s="13">
        <v>56</v>
      </c>
      <c r="P31" s="14"/>
    </row>
    <row r="32" spans="1:16" ht="15.6">
      <c r="A32" s="2" t="s">
        <v>47</v>
      </c>
      <c r="B32" s="13"/>
      <c r="C32" s="27"/>
      <c r="D32" s="27"/>
      <c r="E32" s="27"/>
      <c r="F32" s="27"/>
      <c r="G32" s="27"/>
      <c r="H32" s="27"/>
      <c r="I32" s="27"/>
      <c r="J32" s="27"/>
      <c r="K32" s="14"/>
      <c r="L32" s="15">
        <f>108/1000</f>
        <v>0.108</v>
      </c>
      <c r="M32" s="16"/>
      <c r="O32" s="13"/>
      <c r="P32" s="14"/>
    </row>
    <row r="33" spans="1:16" ht="15.6">
      <c r="A33" s="2" t="s">
        <v>48</v>
      </c>
      <c r="B33" s="13"/>
      <c r="C33" s="27"/>
      <c r="D33" s="27"/>
      <c r="E33" s="27"/>
      <c r="F33" s="27"/>
      <c r="G33" s="27"/>
      <c r="H33" s="27"/>
      <c r="I33" s="27"/>
      <c r="J33" s="27"/>
      <c r="K33" s="14"/>
      <c r="L33" s="15">
        <f>125/1000</f>
        <v>0.125</v>
      </c>
      <c r="M33" s="16"/>
      <c r="O33" s="13"/>
      <c r="P33" s="14"/>
    </row>
    <row r="34" spans="1:16" ht="15.6">
      <c r="A34" s="2" t="s">
        <v>49</v>
      </c>
      <c r="B34" s="13"/>
      <c r="C34" s="27"/>
      <c r="D34" s="27"/>
      <c r="E34" s="27"/>
      <c r="F34" s="27"/>
      <c r="G34" s="27"/>
      <c r="H34" s="27"/>
      <c r="I34" s="27"/>
      <c r="J34" s="27"/>
      <c r="K34" s="14"/>
      <c r="L34" s="15">
        <f>159/1000</f>
        <v>0.159</v>
      </c>
      <c r="M34" s="16"/>
      <c r="O34" s="13"/>
      <c r="P34" s="14"/>
    </row>
    <row r="35" spans="1:16" ht="15.6">
      <c r="A35" s="2" t="s">
        <v>50</v>
      </c>
      <c r="B35" s="13"/>
      <c r="C35" s="27"/>
      <c r="D35" s="27"/>
      <c r="E35" s="27"/>
      <c r="F35" s="27"/>
      <c r="G35" s="27"/>
      <c r="H35" s="27"/>
      <c r="I35" s="27"/>
      <c r="J35" s="27"/>
      <c r="K35" s="14"/>
      <c r="L35" s="15">
        <f>219/1000</f>
        <v>0.219</v>
      </c>
      <c r="M35" s="16"/>
      <c r="O35" s="13"/>
      <c r="P35" s="14"/>
    </row>
    <row r="36" spans="1:16" ht="15.6">
      <c r="A36" s="2" t="s">
        <v>51</v>
      </c>
      <c r="B36" s="13"/>
      <c r="C36" s="27"/>
      <c r="D36" s="27"/>
      <c r="E36" s="27"/>
      <c r="F36" s="27"/>
      <c r="G36" s="27"/>
      <c r="H36" s="27"/>
      <c r="I36" s="27"/>
      <c r="J36" s="27"/>
      <c r="K36" s="14"/>
      <c r="L36" s="15">
        <f>273/1000</f>
        <v>0.27300000000000002</v>
      </c>
      <c r="M36" s="16"/>
      <c r="O36" s="13"/>
      <c r="P36" s="14"/>
    </row>
    <row r="37" spans="1:16" ht="15.6">
      <c r="A37" s="2" t="s">
        <v>52</v>
      </c>
      <c r="B37" s="13"/>
      <c r="C37" s="27"/>
      <c r="D37" s="27"/>
      <c r="E37" s="27"/>
      <c r="F37" s="27"/>
      <c r="G37" s="27"/>
      <c r="H37" s="27"/>
      <c r="I37" s="27"/>
      <c r="J37" s="27"/>
      <c r="K37" s="14"/>
      <c r="L37" s="15">
        <f>325/1000</f>
        <v>0.32500000000000001</v>
      </c>
      <c r="M37" s="16"/>
      <c r="O37" s="13"/>
      <c r="P37" s="14"/>
    </row>
    <row r="38" spans="1:16" ht="15.6">
      <c r="A38" s="2" t="s">
        <v>53</v>
      </c>
      <c r="B38" s="13"/>
      <c r="C38" s="27"/>
      <c r="D38" s="27"/>
      <c r="E38" s="27"/>
      <c r="F38" s="27"/>
      <c r="G38" s="27"/>
      <c r="H38" s="27"/>
      <c r="I38" s="27"/>
      <c r="J38" s="27"/>
      <c r="K38" s="14"/>
      <c r="L38" s="15">
        <f>426/1000</f>
        <v>0.42599999999999999</v>
      </c>
      <c r="M38" s="16"/>
      <c r="O38" s="13"/>
      <c r="P38" s="14"/>
    </row>
  </sheetData>
  <mergeCells count="82">
    <mergeCell ref="B37:K37"/>
    <mergeCell ref="L37:M37"/>
    <mergeCell ref="O37:P37"/>
    <mergeCell ref="B38:K38"/>
    <mergeCell ref="L38:M38"/>
    <mergeCell ref="O38:P38"/>
    <mergeCell ref="B35:K35"/>
    <mergeCell ref="L35:M35"/>
    <mergeCell ref="O35:P35"/>
    <mergeCell ref="B36:K36"/>
    <mergeCell ref="L36:M36"/>
    <mergeCell ref="O36:P36"/>
    <mergeCell ref="B33:K33"/>
    <mergeCell ref="L33:M33"/>
    <mergeCell ref="O33:P33"/>
    <mergeCell ref="B34:K34"/>
    <mergeCell ref="L34:M34"/>
    <mergeCell ref="O34:P34"/>
    <mergeCell ref="B31:K31"/>
    <mergeCell ref="L31:M31"/>
    <mergeCell ref="O31:P31"/>
    <mergeCell ref="B32:K32"/>
    <mergeCell ref="L32:M32"/>
    <mergeCell ref="O32:P32"/>
    <mergeCell ref="B29:K29"/>
    <mergeCell ref="L29:M29"/>
    <mergeCell ref="O29:P29"/>
    <mergeCell ref="B30:K30"/>
    <mergeCell ref="L30:M30"/>
    <mergeCell ref="O30:P30"/>
    <mergeCell ref="B28:K28"/>
    <mergeCell ref="L28:M28"/>
    <mergeCell ref="O28:P28"/>
    <mergeCell ref="B26:K26"/>
    <mergeCell ref="L26:M26"/>
    <mergeCell ref="O26:P26"/>
    <mergeCell ref="B27:K27"/>
    <mergeCell ref="L27:M27"/>
    <mergeCell ref="O27:P27"/>
    <mergeCell ref="B24:K24"/>
    <mergeCell ref="L24:M24"/>
    <mergeCell ref="O24:P24"/>
    <mergeCell ref="B25:K25"/>
    <mergeCell ref="L25:M25"/>
    <mergeCell ref="O25:P25"/>
    <mergeCell ref="B21:N21"/>
    <mergeCell ref="O21:P21"/>
    <mergeCell ref="A22:P22"/>
    <mergeCell ref="B23:K23"/>
    <mergeCell ref="L23:M23"/>
    <mergeCell ref="O23:P23"/>
    <mergeCell ref="B18:N18"/>
    <mergeCell ref="O18:P18"/>
    <mergeCell ref="B19:N19"/>
    <mergeCell ref="O19:P19"/>
    <mergeCell ref="B20:N20"/>
    <mergeCell ref="O20:P20"/>
    <mergeCell ref="B15:N15"/>
    <mergeCell ref="O15:P15"/>
    <mergeCell ref="B16:N16"/>
    <mergeCell ref="O16:P16"/>
    <mergeCell ref="B17:N17"/>
    <mergeCell ref="O17:P17"/>
    <mergeCell ref="B12:N12"/>
    <mergeCell ref="O12:P12"/>
    <mergeCell ref="B13:N13"/>
    <mergeCell ref="O13:P13"/>
    <mergeCell ref="B14:N14"/>
    <mergeCell ref="O14:P14"/>
    <mergeCell ref="B11:N11"/>
    <mergeCell ref="O11:P11"/>
    <mergeCell ref="B3:N3"/>
    <mergeCell ref="A5:P5"/>
    <mergeCell ref="B6:N6"/>
    <mergeCell ref="O6:P6"/>
    <mergeCell ref="B7:N7"/>
    <mergeCell ref="O7:P7"/>
    <mergeCell ref="B8:N8"/>
    <mergeCell ref="O8:P8"/>
    <mergeCell ref="B9:N9"/>
    <mergeCell ref="O9:P9"/>
    <mergeCell ref="A10:P10"/>
  </mergeCells>
  <pageMargins left="0.7" right="0.7" top="0.75" bottom="0.75" header="0.3" footer="0.3"/>
  <pageSetup paperSize="9" scale="92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2:P38"/>
  <sheetViews>
    <sheetView topLeftCell="B22" workbookViewId="0">
      <selection activeCell="D40" sqref="D40:J40"/>
    </sheetView>
  </sheetViews>
  <sheetFormatPr defaultRowHeight="14.4"/>
  <cols>
    <col min="11" max="11" width="7.21875" customWidth="1"/>
    <col min="13" max="13" width="11.44140625" customWidth="1"/>
    <col min="14" max="14" width="0.109375" customWidth="1"/>
    <col min="16" max="16" width="7" customWidth="1"/>
  </cols>
  <sheetData>
    <row r="2" spans="1:16" ht="15.6">
      <c r="O2" s="1"/>
      <c r="P2" s="1"/>
    </row>
    <row r="3" spans="1:16" ht="28.8" customHeight="1">
      <c r="B3" s="9" t="s">
        <v>77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5" spans="1:16" ht="15.6">
      <c r="A5" s="6" t="s">
        <v>36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8"/>
    </row>
    <row r="6" spans="1:16" ht="34.200000000000003" customHeight="1">
      <c r="A6" s="2" t="s">
        <v>1</v>
      </c>
      <c r="B6" s="10" t="s">
        <v>2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2"/>
      <c r="O6" s="13">
        <v>0</v>
      </c>
      <c r="P6" s="14"/>
    </row>
    <row r="7" spans="1:16" ht="13.2" customHeight="1">
      <c r="A7" s="2" t="s">
        <v>3</v>
      </c>
      <c r="B7" s="10" t="s">
        <v>4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2"/>
      <c r="O7" s="28">
        <f>1074/1000</f>
        <v>1.0740000000000001</v>
      </c>
      <c r="P7" s="29"/>
    </row>
    <row r="8" spans="1:16" ht="29.4" customHeight="1">
      <c r="A8" s="2" t="s">
        <v>5</v>
      </c>
      <c r="B8" s="10" t="s">
        <v>6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2"/>
      <c r="O8" s="13">
        <v>0</v>
      </c>
      <c r="P8" s="14"/>
    </row>
    <row r="9" spans="1:16" ht="15.6">
      <c r="A9" s="2" t="s">
        <v>7</v>
      </c>
      <c r="B9" s="10" t="s">
        <v>8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2"/>
      <c r="O9" s="13">
        <v>2.76</v>
      </c>
      <c r="P9" s="14"/>
    </row>
    <row r="10" spans="1:16" ht="15.6">
      <c r="A10" s="6" t="s">
        <v>35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8"/>
    </row>
    <row r="11" spans="1:16" ht="31.2" customHeight="1">
      <c r="A11" s="2" t="s">
        <v>9</v>
      </c>
      <c r="B11" s="10" t="s">
        <v>10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2"/>
      <c r="O11" s="21">
        <f>O13/O12*(O14/7000)</f>
        <v>167.35658246233305</v>
      </c>
      <c r="P11" s="22"/>
    </row>
    <row r="12" spans="1:16" ht="15.6">
      <c r="A12" s="2" t="s">
        <v>11</v>
      </c>
      <c r="B12" s="10" t="s">
        <v>12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2"/>
      <c r="O12" s="19">
        <f>O18+O17+O16</f>
        <v>3632.7328453712539</v>
      </c>
      <c r="P12" s="20"/>
    </row>
    <row r="13" spans="1:16" ht="15.6">
      <c r="A13" s="2" t="s">
        <v>13</v>
      </c>
      <c r="B13" s="10" t="s">
        <v>14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2"/>
      <c r="O13" s="25">
        <v>508998</v>
      </c>
      <c r="P13" s="26"/>
    </row>
    <row r="14" spans="1:16" ht="15.6">
      <c r="A14" s="2" t="s">
        <v>15</v>
      </c>
      <c r="B14" s="10" t="s">
        <v>16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2"/>
      <c r="O14" s="17">
        <v>8361</v>
      </c>
      <c r="P14" s="18"/>
    </row>
    <row r="15" spans="1:16" ht="15.6">
      <c r="A15" s="2" t="s">
        <v>17</v>
      </c>
      <c r="B15" s="10" t="s">
        <v>18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2"/>
      <c r="O15" s="17"/>
      <c r="P15" s="18"/>
    </row>
    <row r="16" spans="1:16" ht="15.6">
      <c r="A16" s="2" t="s">
        <v>19</v>
      </c>
      <c r="B16" s="10" t="s">
        <v>0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2"/>
      <c r="O16" s="19">
        <f>'[1]Котельные  газовые 2019г.'!$GC$73+'[1]Котельные  газовые 2019г (ДТ)'!$BW$73</f>
        <v>22.594100499126696</v>
      </c>
      <c r="P16" s="20"/>
    </row>
    <row r="17" spans="1:16" ht="15.6">
      <c r="A17" s="2" t="s">
        <v>22</v>
      </c>
      <c r="B17" s="10" t="s">
        <v>21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2"/>
      <c r="O17" s="19">
        <f>'[1]Котельные  газовые 2019г.'!$GB$73+'[1]Котельные  газовые 2019г (ДТ)'!$BV$73</f>
        <v>427.33334487212676</v>
      </c>
      <c r="P17" s="20"/>
    </row>
    <row r="18" spans="1:16" ht="15.6">
      <c r="A18" s="2" t="s">
        <v>20</v>
      </c>
      <c r="B18" s="10" t="s">
        <v>23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2"/>
      <c r="O18" s="19">
        <f>O19+O20+O21</f>
        <v>3182.8054000000002</v>
      </c>
      <c r="P18" s="20"/>
    </row>
    <row r="19" spans="1:16" ht="15.6">
      <c r="A19" s="2"/>
      <c r="B19" s="10" t="s">
        <v>24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2"/>
      <c r="O19" s="19">
        <v>2260.2374</v>
      </c>
      <c r="P19" s="20"/>
    </row>
    <row r="20" spans="1:16" ht="15.6">
      <c r="A20" s="2"/>
      <c r="B20" s="10" t="s">
        <v>25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2"/>
      <c r="O20" s="17">
        <v>922.56799999999998</v>
      </c>
      <c r="P20" s="18"/>
    </row>
    <row r="21" spans="1:16" ht="15.6">
      <c r="A21" s="2"/>
      <c r="B21" s="10" t="s">
        <v>26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2"/>
      <c r="O21" s="17">
        <v>0</v>
      </c>
      <c r="P21" s="18"/>
    </row>
    <row r="22" spans="1:16" ht="15.6">
      <c r="A22" s="6" t="s">
        <v>37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8"/>
    </row>
    <row r="23" spans="1:16" ht="30.6" customHeight="1">
      <c r="A23" s="2"/>
      <c r="B23" s="13" t="s">
        <v>34</v>
      </c>
      <c r="C23" s="27"/>
      <c r="D23" s="27"/>
      <c r="E23" s="27"/>
      <c r="F23" s="27"/>
      <c r="G23" s="27"/>
      <c r="H23" s="27"/>
      <c r="I23" s="27"/>
      <c r="J23" s="27"/>
      <c r="K23" s="14"/>
      <c r="L23" s="15" t="s">
        <v>28</v>
      </c>
      <c r="M23" s="16"/>
      <c r="O23" s="13" t="s">
        <v>27</v>
      </c>
      <c r="P23" s="14"/>
    </row>
    <row r="24" spans="1:16" ht="15.6">
      <c r="A24" s="2" t="s">
        <v>29</v>
      </c>
      <c r="B24" s="13"/>
      <c r="C24" s="27"/>
      <c r="D24" s="27"/>
      <c r="E24" s="27"/>
      <c r="F24" s="27"/>
      <c r="G24" s="27"/>
      <c r="H24" s="27"/>
      <c r="I24" s="27"/>
      <c r="J24" s="27"/>
      <c r="K24" s="14"/>
      <c r="L24" s="15">
        <f>15/1000</f>
        <v>1.4999999999999999E-2</v>
      </c>
      <c r="M24" s="16"/>
      <c r="O24" s="13"/>
      <c r="P24" s="14"/>
    </row>
    <row r="25" spans="1:16" ht="15.6">
      <c r="A25" s="2" t="s">
        <v>30</v>
      </c>
      <c r="B25" s="13"/>
      <c r="C25" s="27"/>
      <c r="D25" s="27"/>
      <c r="E25" s="27"/>
      <c r="F25" s="27"/>
      <c r="G25" s="27"/>
      <c r="H25" s="27"/>
      <c r="I25" s="27"/>
      <c r="J25" s="27"/>
      <c r="K25" s="14"/>
      <c r="L25" s="15">
        <f>20/1000</f>
        <v>0.02</v>
      </c>
      <c r="M25" s="16"/>
      <c r="O25" s="13"/>
      <c r="P25" s="14"/>
    </row>
    <row r="26" spans="1:16" ht="15.6">
      <c r="A26" s="2" t="s">
        <v>31</v>
      </c>
      <c r="B26" s="13"/>
      <c r="C26" s="27"/>
      <c r="D26" s="27"/>
      <c r="E26" s="27"/>
      <c r="F26" s="27"/>
      <c r="G26" s="27"/>
      <c r="H26" s="27"/>
      <c r="I26" s="27"/>
      <c r="J26" s="27"/>
      <c r="K26" s="14"/>
      <c r="L26" s="15">
        <f>25/1000</f>
        <v>2.5000000000000001E-2</v>
      </c>
      <c r="M26" s="16"/>
      <c r="O26" s="13">
        <v>12</v>
      </c>
      <c r="P26" s="14"/>
    </row>
    <row r="27" spans="1:16" ht="15.6">
      <c r="A27" s="2" t="s">
        <v>32</v>
      </c>
      <c r="B27" s="13"/>
      <c r="C27" s="27"/>
      <c r="D27" s="27"/>
      <c r="E27" s="27"/>
      <c r="F27" s="27"/>
      <c r="G27" s="27"/>
      <c r="H27" s="27"/>
      <c r="I27" s="27"/>
      <c r="J27" s="27"/>
      <c r="K27" s="14"/>
      <c r="L27" s="15">
        <f>32/1000</f>
        <v>3.2000000000000001E-2</v>
      </c>
      <c r="M27" s="16"/>
      <c r="O27" s="13"/>
      <c r="P27" s="14"/>
    </row>
    <row r="28" spans="1:16" ht="15.6">
      <c r="A28" s="2" t="s">
        <v>33</v>
      </c>
      <c r="B28" s="13"/>
      <c r="C28" s="27"/>
      <c r="D28" s="27"/>
      <c r="E28" s="27"/>
      <c r="F28" s="27"/>
      <c r="G28" s="27"/>
      <c r="H28" s="27"/>
      <c r="I28" s="27"/>
      <c r="J28" s="27"/>
      <c r="K28" s="14"/>
      <c r="L28" s="15">
        <f>45/1000</f>
        <v>4.4999999999999998E-2</v>
      </c>
      <c r="M28" s="16"/>
      <c r="O28" s="13"/>
      <c r="P28" s="14"/>
    </row>
    <row r="29" spans="1:16" ht="15.6">
      <c r="A29" s="2" t="s">
        <v>44</v>
      </c>
      <c r="B29" s="13"/>
      <c r="C29" s="27"/>
      <c r="D29" s="27"/>
      <c r="E29" s="27"/>
      <c r="F29" s="27"/>
      <c r="G29" s="27"/>
      <c r="H29" s="27"/>
      <c r="I29" s="27"/>
      <c r="J29" s="27"/>
      <c r="K29" s="14"/>
      <c r="L29" s="15">
        <f>57/1000</f>
        <v>5.7000000000000002E-2</v>
      </c>
      <c r="M29" s="16"/>
      <c r="O29" s="13">
        <v>67</v>
      </c>
      <c r="P29" s="14"/>
    </row>
    <row r="30" spans="1:16" ht="15.6">
      <c r="A30" s="2" t="s">
        <v>45</v>
      </c>
      <c r="B30" s="13"/>
      <c r="C30" s="27"/>
      <c r="D30" s="27"/>
      <c r="E30" s="27"/>
      <c r="F30" s="27"/>
      <c r="G30" s="27"/>
      <c r="H30" s="27"/>
      <c r="I30" s="27"/>
      <c r="J30" s="27"/>
      <c r="K30" s="14"/>
      <c r="L30" s="15">
        <f>76/1000</f>
        <v>7.5999999999999998E-2</v>
      </c>
      <c r="M30" s="16"/>
      <c r="O30" s="13">
        <v>379</v>
      </c>
      <c r="P30" s="14"/>
    </row>
    <row r="31" spans="1:16" ht="15.6">
      <c r="A31" s="2" t="s">
        <v>46</v>
      </c>
      <c r="B31" s="13"/>
      <c r="C31" s="27"/>
      <c r="D31" s="27"/>
      <c r="E31" s="27"/>
      <c r="F31" s="27"/>
      <c r="G31" s="27"/>
      <c r="H31" s="27"/>
      <c r="I31" s="27"/>
      <c r="J31" s="27"/>
      <c r="K31" s="14"/>
      <c r="L31" s="15">
        <f>89/1000</f>
        <v>8.8999999999999996E-2</v>
      </c>
      <c r="M31" s="16"/>
      <c r="O31" s="13">
        <v>128</v>
      </c>
      <c r="P31" s="14"/>
    </row>
    <row r="32" spans="1:16" ht="15.6">
      <c r="A32" s="2" t="s">
        <v>47</v>
      </c>
      <c r="B32" s="13"/>
      <c r="C32" s="27"/>
      <c r="D32" s="27"/>
      <c r="E32" s="27"/>
      <c r="F32" s="27"/>
      <c r="G32" s="27"/>
      <c r="H32" s="27"/>
      <c r="I32" s="27"/>
      <c r="J32" s="27"/>
      <c r="K32" s="14"/>
      <c r="L32" s="15">
        <f>108/1000</f>
        <v>0.108</v>
      </c>
      <c r="M32" s="16"/>
      <c r="O32" s="13">
        <v>192</v>
      </c>
      <c r="P32" s="14"/>
    </row>
    <row r="33" spans="1:16" ht="15.6">
      <c r="A33" s="2" t="s">
        <v>48</v>
      </c>
      <c r="B33" s="13"/>
      <c r="C33" s="27"/>
      <c r="D33" s="27"/>
      <c r="E33" s="27"/>
      <c r="F33" s="27"/>
      <c r="G33" s="27"/>
      <c r="H33" s="27"/>
      <c r="I33" s="27"/>
      <c r="J33" s="27"/>
      <c r="K33" s="14"/>
      <c r="L33" s="15">
        <f>125/1000</f>
        <v>0.125</v>
      </c>
      <c r="M33" s="16"/>
      <c r="O33" s="13">
        <v>171</v>
      </c>
      <c r="P33" s="14"/>
    </row>
    <row r="34" spans="1:16" ht="15.6">
      <c r="A34" s="2" t="s">
        <v>49</v>
      </c>
      <c r="B34" s="13"/>
      <c r="C34" s="27"/>
      <c r="D34" s="27"/>
      <c r="E34" s="27"/>
      <c r="F34" s="27"/>
      <c r="G34" s="27"/>
      <c r="H34" s="27"/>
      <c r="I34" s="27"/>
      <c r="J34" s="27"/>
      <c r="K34" s="14"/>
      <c r="L34" s="15">
        <f>159/1000</f>
        <v>0.159</v>
      </c>
      <c r="M34" s="16"/>
      <c r="O34" s="13">
        <v>35</v>
      </c>
      <c r="P34" s="14"/>
    </row>
    <row r="35" spans="1:16" ht="15.6">
      <c r="A35" s="2" t="s">
        <v>50</v>
      </c>
      <c r="B35" s="13"/>
      <c r="C35" s="27"/>
      <c r="D35" s="27"/>
      <c r="E35" s="27"/>
      <c r="F35" s="27"/>
      <c r="G35" s="27"/>
      <c r="H35" s="27"/>
      <c r="I35" s="27"/>
      <c r="J35" s="27"/>
      <c r="K35" s="14"/>
      <c r="L35" s="15">
        <f>219/1000</f>
        <v>0.219</v>
      </c>
      <c r="M35" s="16"/>
      <c r="O35" s="13">
        <v>90</v>
      </c>
      <c r="P35" s="14"/>
    </row>
    <row r="36" spans="1:16" ht="15.6">
      <c r="A36" s="2" t="s">
        <v>51</v>
      </c>
      <c r="B36" s="13"/>
      <c r="C36" s="27"/>
      <c r="D36" s="27"/>
      <c r="E36" s="27"/>
      <c r="F36" s="27"/>
      <c r="G36" s="27"/>
      <c r="H36" s="27"/>
      <c r="I36" s="27"/>
      <c r="J36" s="27"/>
      <c r="K36" s="14"/>
      <c r="L36" s="15">
        <f>273/1000</f>
        <v>0.27300000000000002</v>
      </c>
      <c r="M36" s="16"/>
      <c r="O36" s="13"/>
      <c r="P36" s="14"/>
    </row>
    <row r="37" spans="1:16" ht="15.6">
      <c r="A37" s="2" t="s">
        <v>52</v>
      </c>
      <c r="B37" s="13"/>
      <c r="C37" s="27"/>
      <c r="D37" s="27"/>
      <c r="E37" s="27"/>
      <c r="F37" s="27"/>
      <c r="G37" s="27"/>
      <c r="H37" s="27"/>
      <c r="I37" s="27"/>
      <c r="J37" s="27"/>
      <c r="K37" s="14"/>
      <c r="L37" s="15">
        <f>325/1000</f>
        <v>0.32500000000000001</v>
      </c>
      <c r="M37" s="16"/>
      <c r="O37" s="13"/>
      <c r="P37" s="14"/>
    </row>
    <row r="38" spans="1:16" ht="15.6">
      <c r="A38" s="2" t="s">
        <v>53</v>
      </c>
      <c r="B38" s="13"/>
      <c r="C38" s="27"/>
      <c r="D38" s="27"/>
      <c r="E38" s="27"/>
      <c r="F38" s="27"/>
      <c r="G38" s="27"/>
      <c r="H38" s="27"/>
      <c r="I38" s="27"/>
      <c r="J38" s="27"/>
      <c r="K38" s="14"/>
      <c r="L38" s="15">
        <f>426/1000</f>
        <v>0.42599999999999999</v>
      </c>
      <c r="M38" s="16"/>
      <c r="O38" s="13"/>
      <c r="P38" s="14"/>
    </row>
  </sheetData>
  <mergeCells count="82">
    <mergeCell ref="B37:K37"/>
    <mergeCell ref="L37:M37"/>
    <mergeCell ref="O37:P37"/>
    <mergeCell ref="B38:K38"/>
    <mergeCell ref="L38:M38"/>
    <mergeCell ref="O38:P38"/>
    <mergeCell ref="B35:K35"/>
    <mergeCell ref="L35:M35"/>
    <mergeCell ref="O35:P35"/>
    <mergeCell ref="B36:K36"/>
    <mergeCell ref="L36:M36"/>
    <mergeCell ref="O36:P36"/>
    <mergeCell ref="B33:K33"/>
    <mergeCell ref="L33:M33"/>
    <mergeCell ref="O33:P33"/>
    <mergeCell ref="B34:K34"/>
    <mergeCell ref="L34:M34"/>
    <mergeCell ref="O34:P34"/>
    <mergeCell ref="B31:K31"/>
    <mergeCell ref="L31:M31"/>
    <mergeCell ref="O31:P31"/>
    <mergeCell ref="B32:K32"/>
    <mergeCell ref="L32:M32"/>
    <mergeCell ref="O32:P32"/>
    <mergeCell ref="B29:K29"/>
    <mergeCell ref="L29:M29"/>
    <mergeCell ref="O29:P29"/>
    <mergeCell ref="B30:K30"/>
    <mergeCell ref="L30:M30"/>
    <mergeCell ref="O30:P30"/>
    <mergeCell ref="B28:K28"/>
    <mergeCell ref="L28:M28"/>
    <mergeCell ref="O28:P28"/>
    <mergeCell ref="B26:K26"/>
    <mergeCell ref="L26:M26"/>
    <mergeCell ref="O26:P26"/>
    <mergeCell ref="B27:K27"/>
    <mergeCell ref="L27:M27"/>
    <mergeCell ref="O27:P27"/>
    <mergeCell ref="B24:K24"/>
    <mergeCell ref="L24:M24"/>
    <mergeCell ref="O24:P24"/>
    <mergeCell ref="B25:K25"/>
    <mergeCell ref="L25:M25"/>
    <mergeCell ref="O25:P25"/>
    <mergeCell ref="B21:N21"/>
    <mergeCell ref="O21:P21"/>
    <mergeCell ref="A22:P22"/>
    <mergeCell ref="B23:K23"/>
    <mergeCell ref="L23:M23"/>
    <mergeCell ref="O23:P23"/>
    <mergeCell ref="B18:N18"/>
    <mergeCell ref="O18:P18"/>
    <mergeCell ref="B19:N19"/>
    <mergeCell ref="O19:P19"/>
    <mergeCell ref="B20:N20"/>
    <mergeCell ref="O20:P20"/>
    <mergeCell ref="B15:N15"/>
    <mergeCell ref="O15:P15"/>
    <mergeCell ref="B16:N16"/>
    <mergeCell ref="O16:P16"/>
    <mergeCell ref="B17:N17"/>
    <mergeCell ref="O17:P17"/>
    <mergeCell ref="B12:N12"/>
    <mergeCell ref="O12:P12"/>
    <mergeCell ref="B13:N13"/>
    <mergeCell ref="O13:P13"/>
    <mergeCell ref="B14:N14"/>
    <mergeCell ref="O14:P14"/>
    <mergeCell ref="B11:N11"/>
    <mergeCell ref="O11:P11"/>
    <mergeCell ref="B3:N3"/>
    <mergeCell ref="A5:P5"/>
    <mergeCell ref="B6:N6"/>
    <mergeCell ref="O6:P6"/>
    <mergeCell ref="B7:N7"/>
    <mergeCell ref="O7:P7"/>
    <mergeCell ref="B8:N8"/>
    <mergeCell ref="O8:P8"/>
    <mergeCell ref="B9:N9"/>
    <mergeCell ref="O9:P9"/>
    <mergeCell ref="A10:P10"/>
  </mergeCells>
  <pageMargins left="0.7" right="0.7" top="0.75" bottom="0.75" header="0.3" footer="0.3"/>
  <pageSetup paperSize="9" scale="92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2:P38"/>
  <sheetViews>
    <sheetView topLeftCell="B25" workbookViewId="0">
      <selection activeCell="D40" sqref="D40:J40"/>
    </sheetView>
  </sheetViews>
  <sheetFormatPr defaultRowHeight="14.4"/>
  <cols>
    <col min="11" max="11" width="7.21875" customWidth="1"/>
    <col min="13" max="13" width="11.44140625" customWidth="1"/>
    <col min="14" max="14" width="0.109375" customWidth="1"/>
    <col min="16" max="16" width="7" customWidth="1"/>
  </cols>
  <sheetData>
    <row r="2" spans="1:16" ht="15.6">
      <c r="O2" s="1"/>
      <c r="P2" s="1"/>
    </row>
    <row r="3" spans="1:16" ht="28.8" customHeight="1">
      <c r="B3" s="9" t="s">
        <v>78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5" spans="1:16" ht="15.6">
      <c r="A5" s="6" t="s">
        <v>36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8"/>
    </row>
    <row r="6" spans="1:16" ht="34.200000000000003" customHeight="1">
      <c r="A6" s="2" t="s">
        <v>1</v>
      </c>
      <c r="B6" s="10" t="s">
        <v>2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2"/>
      <c r="O6" s="13">
        <v>0</v>
      </c>
      <c r="P6" s="14"/>
    </row>
    <row r="7" spans="1:16" ht="13.2" customHeight="1">
      <c r="A7" s="2" t="s">
        <v>3</v>
      </c>
      <c r="B7" s="10" t="s">
        <v>4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2"/>
      <c r="O7" s="23">
        <v>0.42549999999999999</v>
      </c>
      <c r="P7" s="24"/>
    </row>
    <row r="8" spans="1:16" ht="29.4" customHeight="1">
      <c r="A8" s="2" t="s">
        <v>5</v>
      </c>
      <c r="B8" s="10" t="s">
        <v>6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2"/>
      <c r="O8" s="13">
        <v>0</v>
      </c>
      <c r="P8" s="14"/>
    </row>
    <row r="9" spans="1:16" ht="15.6">
      <c r="A9" s="2" t="s">
        <v>7</v>
      </c>
      <c r="B9" s="10" t="s">
        <v>8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2"/>
      <c r="O9" s="13">
        <v>1.94</v>
      </c>
      <c r="P9" s="14"/>
    </row>
    <row r="10" spans="1:16" ht="15.6">
      <c r="A10" s="6" t="s">
        <v>35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8"/>
    </row>
    <row r="11" spans="1:16" ht="31.2" customHeight="1">
      <c r="A11" s="2" t="s">
        <v>9</v>
      </c>
      <c r="B11" s="10" t="s">
        <v>10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2"/>
      <c r="O11" s="21">
        <f>O13/O12*(O14/7000)*1000</f>
        <v>322.28119659595694</v>
      </c>
      <c r="P11" s="22"/>
    </row>
    <row r="12" spans="1:16" ht="15.6">
      <c r="A12" s="2" t="s">
        <v>11</v>
      </c>
      <c r="B12" s="10" t="s">
        <v>12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2"/>
      <c r="O12" s="19">
        <f>O18+O17+O16</f>
        <v>628.64294330518703</v>
      </c>
      <c r="P12" s="20"/>
    </row>
    <row r="13" spans="1:16" ht="15.6">
      <c r="A13" s="2" t="s">
        <v>13</v>
      </c>
      <c r="B13" s="10" t="s">
        <v>14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2"/>
      <c r="O13" s="25">
        <v>268.7</v>
      </c>
      <c r="P13" s="26"/>
    </row>
    <row r="14" spans="1:16" ht="15.6">
      <c r="A14" s="2" t="s">
        <v>15</v>
      </c>
      <c r="B14" s="10" t="s">
        <v>16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2"/>
      <c r="O14" s="17">
        <v>5278</v>
      </c>
      <c r="P14" s="18"/>
    </row>
    <row r="15" spans="1:16" ht="15.6">
      <c r="A15" s="2" t="s">
        <v>17</v>
      </c>
      <c r="B15" s="10" t="s">
        <v>18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2"/>
      <c r="O15" s="17"/>
      <c r="P15" s="18"/>
    </row>
    <row r="16" spans="1:16" ht="15.6">
      <c r="A16" s="2" t="s">
        <v>19</v>
      </c>
      <c r="B16" s="10" t="s">
        <v>0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2"/>
      <c r="O16" s="19">
        <f>'[1]Котельные  угольные 2019 '!$GC$27</f>
        <v>16.344716525934913</v>
      </c>
      <c r="P16" s="20"/>
    </row>
    <row r="17" spans="1:16" ht="15.6">
      <c r="A17" s="2" t="s">
        <v>22</v>
      </c>
      <c r="B17" s="10" t="s">
        <v>21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2"/>
      <c r="O17" s="19">
        <f>'[1]Котельные  угольные 2019 '!$GB$27</f>
        <v>91.153226779252108</v>
      </c>
      <c r="P17" s="20"/>
    </row>
    <row r="18" spans="1:16" ht="15.6">
      <c r="A18" s="2" t="s">
        <v>20</v>
      </c>
      <c r="B18" s="10" t="s">
        <v>23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2"/>
      <c r="O18" s="17">
        <f>O19+O20+O21</f>
        <v>521.14499999999998</v>
      </c>
      <c r="P18" s="18"/>
    </row>
    <row r="19" spans="1:16" ht="15.6">
      <c r="A19" s="2"/>
      <c r="B19" s="10" t="s">
        <v>24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2"/>
      <c r="O19" s="17">
        <v>435.767</v>
      </c>
      <c r="P19" s="18"/>
    </row>
    <row r="20" spans="1:16" ht="15.6">
      <c r="A20" s="2"/>
      <c r="B20" s="10" t="s">
        <v>25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2"/>
      <c r="O20" s="17">
        <v>0</v>
      </c>
      <c r="P20" s="18"/>
    </row>
    <row r="21" spans="1:16" ht="15.6">
      <c r="A21" s="2"/>
      <c r="B21" s="10" t="s">
        <v>26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2"/>
      <c r="O21" s="17">
        <v>85.378</v>
      </c>
      <c r="P21" s="18"/>
    </row>
    <row r="22" spans="1:16" ht="15.6">
      <c r="A22" s="6" t="s">
        <v>37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8"/>
    </row>
    <row r="23" spans="1:16" ht="30.6" customHeight="1">
      <c r="A23" s="2"/>
      <c r="B23" s="13" t="s">
        <v>34</v>
      </c>
      <c r="C23" s="27"/>
      <c r="D23" s="27"/>
      <c r="E23" s="27"/>
      <c r="F23" s="27"/>
      <c r="G23" s="27"/>
      <c r="H23" s="27"/>
      <c r="I23" s="27"/>
      <c r="J23" s="27"/>
      <c r="K23" s="14"/>
      <c r="L23" s="15" t="s">
        <v>28</v>
      </c>
      <c r="M23" s="16"/>
      <c r="O23" s="13" t="s">
        <v>27</v>
      </c>
      <c r="P23" s="14"/>
    </row>
    <row r="24" spans="1:16" ht="15.6">
      <c r="A24" s="2" t="s">
        <v>29</v>
      </c>
      <c r="B24" s="13"/>
      <c r="C24" s="27"/>
      <c r="D24" s="27"/>
      <c r="E24" s="27"/>
      <c r="F24" s="27"/>
      <c r="G24" s="27"/>
      <c r="H24" s="27"/>
      <c r="I24" s="27"/>
      <c r="J24" s="27"/>
      <c r="K24" s="14"/>
      <c r="L24" s="15">
        <f>15/1000</f>
        <v>1.4999999999999999E-2</v>
      </c>
      <c r="M24" s="16"/>
      <c r="O24" s="13"/>
      <c r="P24" s="14"/>
    </row>
    <row r="25" spans="1:16" ht="15.6">
      <c r="A25" s="2" t="s">
        <v>30</v>
      </c>
      <c r="B25" s="13"/>
      <c r="C25" s="27"/>
      <c r="D25" s="27"/>
      <c r="E25" s="27"/>
      <c r="F25" s="27"/>
      <c r="G25" s="27"/>
      <c r="H25" s="27"/>
      <c r="I25" s="27"/>
      <c r="J25" s="27"/>
      <c r="K25" s="14"/>
      <c r="L25" s="15">
        <f>20/1000</f>
        <v>0.02</v>
      </c>
      <c r="M25" s="16"/>
      <c r="O25" s="13"/>
      <c r="P25" s="14"/>
    </row>
    <row r="26" spans="1:16" ht="15.6">
      <c r="A26" s="2" t="s">
        <v>31</v>
      </c>
      <c r="B26" s="13"/>
      <c r="C26" s="27"/>
      <c r="D26" s="27"/>
      <c r="E26" s="27"/>
      <c r="F26" s="27"/>
      <c r="G26" s="27"/>
      <c r="H26" s="27"/>
      <c r="I26" s="27"/>
      <c r="J26" s="27"/>
      <c r="K26" s="14"/>
      <c r="L26" s="15">
        <f>25/1000</f>
        <v>2.5000000000000001E-2</v>
      </c>
      <c r="M26" s="16"/>
      <c r="O26" s="13"/>
      <c r="P26" s="14"/>
    </row>
    <row r="27" spans="1:16" ht="15.6">
      <c r="A27" s="2" t="s">
        <v>32</v>
      </c>
      <c r="B27" s="13"/>
      <c r="C27" s="27"/>
      <c r="D27" s="27"/>
      <c r="E27" s="27"/>
      <c r="F27" s="27"/>
      <c r="G27" s="27"/>
      <c r="H27" s="27"/>
      <c r="I27" s="27"/>
      <c r="J27" s="27"/>
      <c r="K27" s="14"/>
      <c r="L27" s="15">
        <f>32/1000</f>
        <v>3.2000000000000001E-2</v>
      </c>
      <c r="M27" s="16"/>
      <c r="O27" s="13"/>
      <c r="P27" s="14"/>
    </row>
    <row r="28" spans="1:16" ht="15.6">
      <c r="A28" s="2" t="s">
        <v>33</v>
      </c>
      <c r="B28" s="13"/>
      <c r="C28" s="27"/>
      <c r="D28" s="27"/>
      <c r="E28" s="27"/>
      <c r="F28" s="27"/>
      <c r="G28" s="27"/>
      <c r="H28" s="27"/>
      <c r="I28" s="27"/>
      <c r="J28" s="27"/>
      <c r="K28" s="14"/>
      <c r="L28" s="15">
        <f>45/1000</f>
        <v>4.4999999999999998E-2</v>
      </c>
      <c r="M28" s="16"/>
      <c r="O28" s="13">
        <v>1</v>
      </c>
      <c r="P28" s="14"/>
    </row>
    <row r="29" spans="1:16" ht="15.6">
      <c r="A29" s="2" t="s">
        <v>44</v>
      </c>
      <c r="B29" s="13"/>
      <c r="C29" s="27"/>
      <c r="D29" s="27"/>
      <c r="E29" s="27"/>
      <c r="F29" s="27"/>
      <c r="G29" s="27"/>
      <c r="H29" s="27"/>
      <c r="I29" s="27"/>
      <c r="J29" s="27"/>
      <c r="K29" s="14"/>
      <c r="L29" s="15">
        <f>57/1000</f>
        <v>5.7000000000000002E-2</v>
      </c>
      <c r="M29" s="16"/>
      <c r="O29" s="13">
        <v>61.5</v>
      </c>
      <c r="P29" s="14"/>
    </row>
    <row r="30" spans="1:16" ht="15.6">
      <c r="A30" s="2" t="s">
        <v>45</v>
      </c>
      <c r="B30" s="13"/>
      <c r="C30" s="27"/>
      <c r="D30" s="27"/>
      <c r="E30" s="27"/>
      <c r="F30" s="27"/>
      <c r="G30" s="27"/>
      <c r="H30" s="27"/>
      <c r="I30" s="27"/>
      <c r="J30" s="27"/>
      <c r="K30" s="14"/>
      <c r="L30" s="15">
        <f>76/1000</f>
        <v>7.5999999999999998E-2</v>
      </c>
      <c r="M30" s="16"/>
      <c r="O30" s="13">
        <v>221</v>
      </c>
      <c r="P30" s="14"/>
    </row>
    <row r="31" spans="1:16" ht="15.6">
      <c r="A31" s="2" t="s">
        <v>46</v>
      </c>
      <c r="B31" s="13"/>
      <c r="C31" s="27"/>
      <c r="D31" s="27"/>
      <c r="E31" s="27"/>
      <c r="F31" s="27"/>
      <c r="G31" s="27"/>
      <c r="H31" s="27"/>
      <c r="I31" s="27"/>
      <c r="J31" s="27"/>
      <c r="K31" s="14"/>
      <c r="L31" s="15">
        <f>89/1000</f>
        <v>8.8999999999999996E-2</v>
      </c>
      <c r="M31" s="16"/>
      <c r="O31" s="13"/>
      <c r="P31" s="14"/>
    </row>
    <row r="32" spans="1:16" ht="15.6">
      <c r="A32" s="2" t="s">
        <v>47</v>
      </c>
      <c r="B32" s="13"/>
      <c r="C32" s="27"/>
      <c r="D32" s="27"/>
      <c r="E32" s="27"/>
      <c r="F32" s="27"/>
      <c r="G32" s="27"/>
      <c r="H32" s="27"/>
      <c r="I32" s="27"/>
      <c r="J32" s="27"/>
      <c r="K32" s="14"/>
      <c r="L32" s="15">
        <f>108/1000</f>
        <v>0.108</v>
      </c>
      <c r="M32" s="16"/>
      <c r="O32" s="13">
        <v>142</v>
      </c>
      <c r="P32" s="14"/>
    </row>
    <row r="33" spans="1:16" ht="15.6">
      <c r="A33" s="2" t="s">
        <v>48</v>
      </c>
      <c r="B33" s="13"/>
      <c r="C33" s="27"/>
      <c r="D33" s="27"/>
      <c r="E33" s="27"/>
      <c r="F33" s="27"/>
      <c r="G33" s="27"/>
      <c r="H33" s="27"/>
      <c r="I33" s="27"/>
      <c r="J33" s="27"/>
      <c r="K33" s="14"/>
      <c r="L33" s="15">
        <f>125/1000</f>
        <v>0.125</v>
      </c>
      <c r="M33" s="16"/>
      <c r="O33" s="13"/>
      <c r="P33" s="14"/>
    </row>
    <row r="34" spans="1:16" ht="15.6">
      <c r="A34" s="2" t="s">
        <v>49</v>
      </c>
      <c r="B34" s="13"/>
      <c r="C34" s="27"/>
      <c r="D34" s="27"/>
      <c r="E34" s="27"/>
      <c r="F34" s="27"/>
      <c r="G34" s="27"/>
      <c r="H34" s="27"/>
      <c r="I34" s="27"/>
      <c r="J34" s="27"/>
      <c r="K34" s="14"/>
      <c r="L34" s="15">
        <f>159/1000</f>
        <v>0.159</v>
      </c>
      <c r="M34" s="16"/>
      <c r="O34" s="13"/>
      <c r="P34" s="14"/>
    </row>
    <row r="35" spans="1:16" ht="15.6">
      <c r="A35" s="2" t="s">
        <v>50</v>
      </c>
      <c r="B35" s="13"/>
      <c r="C35" s="27"/>
      <c r="D35" s="27"/>
      <c r="E35" s="27"/>
      <c r="F35" s="27"/>
      <c r="G35" s="27"/>
      <c r="H35" s="27"/>
      <c r="I35" s="27"/>
      <c r="J35" s="27"/>
      <c r="K35" s="14"/>
      <c r="L35" s="15">
        <f>219/1000</f>
        <v>0.219</v>
      </c>
      <c r="M35" s="16"/>
      <c r="O35" s="13"/>
      <c r="P35" s="14"/>
    </row>
    <row r="36" spans="1:16" ht="15.6">
      <c r="A36" s="2" t="s">
        <v>51</v>
      </c>
      <c r="B36" s="13"/>
      <c r="C36" s="27"/>
      <c r="D36" s="27"/>
      <c r="E36" s="27"/>
      <c r="F36" s="27"/>
      <c r="G36" s="27"/>
      <c r="H36" s="27"/>
      <c r="I36" s="27"/>
      <c r="J36" s="27"/>
      <c r="K36" s="14"/>
      <c r="L36" s="15">
        <f>273/1000</f>
        <v>0.27300000000000002</v>
      </c>
      <c r="M36" s="16"/>
      <c r="O36" s="13"/>
      <c r="P36" s="14"/>
    </row>
    <row r="37" spans="1:16" ht="15.6">
      <c r="A37" s="2" t="s">
        <v>52</v>
      </c>
      <c r="B37" s="13"/>
      <c r="C37" s="27"/>
      <c r="D37" s="27"/>
      <c r="E37" s="27"/>
      <c r="F37" s="27"/>
      <c r="G37" s="27"/>
      <c r="H37" s="27"/>
      <c r="I37" s="27"/>
      <c r="J37" s="27"/>
      <c r="K37" s="14"/>
      <c r="L37" s="15">
        <f>325/1000</f>
        <v>0.32500000000000001</v>
      </c>
      <c r="M37" s="16"/>
      <c r="O37" s="13"/>
      <c r="P37" s="14"/>
    </row>
    <row r="38" spans="1:16" ht="15.6">
      <c r="A38" s="2" t="s">
        <v>53</v>
      </c>
      <c r="B38" s="13"/>
      <c r="C38" s="27"/>
      <c r="D38" s="27"/>
      <c r="E38" s="27"/>
      <c r="F38" s="27"/>
      <c r="G38" s="27"/>
      <c r="H38" s="27"/>
      <c r="I38" s="27"/>
      <c r="J38" s="27"/>
      <c r="K38" s="14"/>
      <c r="L38" s="15">
        <f>426/1000</f>
        <v>0.42599999999999999</v>
      </c>
      <c r="M38" s="16"/>
      <c r="O38" s="13"/>
      <c r="P38" s="14"/>
    </row>
  </sheetData>
  <mergeCells count="82">
    <mergeCell ref="B11:N11"/>
    <mergeCell ref="O11:P11"/>
    <mergeCell ref="B3:N3"/>
    <mergeCell ref="A5:P5"/>
    <mergeCell ref="B6:N6"/>
    <mergeCell ref="O6:P6"/>
    <mergeCell ref="B7:N7"/>
    <mergeCell ref="O7:P7"/>
    <mergeCell ref="B8:N8"/>
    <mergeCell ref="O8:P8"/>
    <mergeCell ref="B9:N9"/>
    <mergeCell ref="O9:P9"/>
    <mergeCell ref="A10:P10"/>
    <mergeCell ref="B12:N12"/>
    <mergeCell ref="O12:P12"/>
    <mergeCell ref="B13:N13"/>
    <mergeCell ref="O13:P13"/>
    <mergeCell ref="B14:N14"/>
    <mergeCell ref="O14:P14"/>
    <mergeCell ref="B15:N15"/>
    <mergeCell ref="O15:P15"/>
    <mergeCell ref="B16:N16"/>
    <mergeCell ref="O16:P16"/>
    <mergeCell ref="B17:N17"/>
    <mergeCell ref="O17:P17"/>
    <mergeCell ref="B18:N18"/>
    <mergeCell ref="O18:P18"/>
    <mergeCell ref="B19:N19"/>
    <mergeCell ref="O19:P19"/>
    <mergeCell ref="B20:N20"/>
    <mergeCell ref="O20:P20"/>
    <mergeCell ref="B21:N21"/>
    <mergeCell ref="O21:P21"/>
    <mergeCell ref="A22:P22"/>
    <mergeCell ref="B23:K23"/>
    <mergeCell ref="L23:M23"/>
    <mergeCell ref="O23:P23"/>
    <mergeCell ref="B24:K24"/>
    <mergeCell ref="L24:M24"/>
    <mergeCell ref="O24:P24"/>
    <mergeCell ref="B25:K25"/>
    <mergeCell ref="L25:M25"/>
    <mergeCell ref="O25:P25"/>
    <mergeCell ref="B26:K26"/>
    <mergeCell ref="L26:M26"/>
    <mergeCell ref="O26:P26"/>
    <mergeCell ref="B27:K27"/>
    <mergeCell ref="L27:M27"/>
    <mergeCell ref="O27:P27"/>
    <mergeCell ref="B28:K28"/>
    <mergeCell ref="L28:M28"/>
    <mergeCell ref="O28:P28"/>
    <mergeCell ref="B29:K29"/>
    <mergeCell ref="L29:M29"/>
    <mergeCell ref="O29:P29"/>
    <mergeCell ref="B30:K30"/>
    <mergeCell ref="L30:M30"/>
    <mergeCell ref="O30:P30"/>
    <mergeCell ref="B31:K31"/>
    <mergeCell ref="L31:M31"/>
    <mergeCell ref="O31:P31"/>
    <mergeCell ref="B32:K32"/>
    <mergeCell ref="L32:M32"/>
    <mergeCell ref="O32:P32"/>
    <mergeCell ref="B33:K33"/>
    <mergeCell ref="L33:M33"/>
    <mergeCell ref="O33:P33"/>
    <mergeCell ref="B34:K34"/>
    <mergeCell ref="L34:M34"/>
    <mergeCell ref="O34:P34"/>
    <mergeCell ref="B35:K35"/>
    <mergeCell ref="L35:M35"/>
    <mergeCell ref="O35:P35"/>
    <mergeCell ref="B38:K38"/>
    <mergeCell ref="L38:M38"/>
    <mergeCell ref="O38:P38"/>
    <mergeCell ref="B36:K36"/>
    <mergeCell ref="L36:M36"/>
    <mergeCell ref="O36:P36"/>
    <mergeCell ref="B37:K37"/>
    <mergeCell ref="L37:M37"/>
    <mergeCell ref="O37:P37"/>
  </mergeCells>
  <pageMargins left="0.7" right="0.7" top="0.75" bottom="0.75" header="0.3" footer="0.3"/>
  <pageSetup paperSize="9" scale="92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P37"/>
  <sheetViews>
    <sheetView topLeftCell="B16" workbookViewId="0">
      <selection activeCell="D39" sqref="D39:J39"/>
    </sheetView>
  </sheetViews>
  <sheetFormatPr defaultRowHeight="14.4"/>
  <cols>
    <col min="11" max="11" width="7.21875" customWidth="1"/>
    <col min="13" max="13" width="11.44140625" customWidth="1"/>
    <col min="14" max="14" width="0.109375" customWidth="1"/>
    <col min="16" max="16" width="7" customWidth="1"/>
  </cols>
  <sheetData>
    <row r="1" spans="1:16" ht="15.6">
      <c r="O1" s="1"/>
      <c r="P1" s="1"/>
    </row>
    <row r="2" spans="1:16" ht="28.8" customHeight="1">
      <c r="B2" s="9" t="s">
        <v>79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4" spans="1:16" ht="15.6">
      <c r="A4" s="6" t="s">
        <v>36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8"/>
    </row>
    <row r="5" spans="1:16" ht="34.200000000000003" customHeight="1">
      <c r="A5" s="2" t="s">
        <v>1</v>
      </c>
      <c r="B5" s="10" t="s">
        <v>2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2"/>
      <c r="O5" s="13">
        <v>0</v>
      </c>
      <c r="P5" s="14"/>
    </row>
    <row r="6" spans="1:16" ht="13.2" customHeight="1">
      <c r="A6" s="2" t="s">
        <v>3</v>
      </c>
      <c r="B6" s="10" t="s">
        <v>4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2"/>
      <c r="O6" s="23">
        <v>0.44</v>
      </c>
      <c r="P6" s="24"/>
    </row>
    <row r="7" spans="1:16" ht="29.4" customHeight="1">
      <c r="A7" s="2" t="s">
        <v>5</v>
      </c>
      <c r="B7" s="10" t="s">
        <v>6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2"/>
      <c r="O7" s="13">
        <v>0</v>
      </c>
      <c r="P7" s="14"/>
    </row>
    <row r="8" spans="1:16" ht="15.6">
      <c r="A8" s="2" t="s">
        <v>7</v>
      </c>
      <c r="B8" s="10" t="s">
        <v>8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2"/>
      <c r="O8" s="13">
        <v>4.1399999999999997</v>
      </c>
      <c r="P8" s="14"/>
    </row>
    <row r="9" spans="1:16" ht="15.6">
      <c r="A9" s="6" t="s">
        <v>35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8"/>
    </row>
    <row r="10" spans="1:16" ht="31.2" customHeight="1">
      <c r="A10" s="2" t="s">
        <v>9</v>
      </c>
      <c r="B10" s="10" t="s">
        <v>10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2"/>
      <c r="O10" s="21">
        <f>O12/O11*(O13/7000)*1000</f>
        <v>301.63572081847224</v>
      </c>
      <c r="P10" s="22"/>
    </row>
    <row r="11" spans="1:16" ht="15.6">
      <c r="A11" s="2" t="s">
        <v>11</v>
      </c>
      <c r="B11" s="10" t="s">
        <v>12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2"/>
      <c r="O11" s="19">
        <f>O17+O16+O15</f>
        <v>1268.8497203231823</v>
      </c>
      <c r="P11" s="20"/>
    </row>
    <row r="12" spans="1:16" ht="15.6">
      <c r="A12" s="2" t="s">
        <v>13</v>
      </c>
      <c r="B12" s="10" t="s">
        <v>14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2"/>
      <c r="O12" s="25">
        <v>507.6</v>
      </c>
      <c r="P12" s="26"/>
    </row>
    <row r="13" spans="1:16" ht="15.6">
      <c r="A13" s="2" t="s">
        <v>15</v>
      </c>
      <c r="B13" s="10" t="s">
        <v>16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2"/>
      <c r="O13" s="17">
        <v>5278</v>
      </c>
      <c r="P13" s="18"/>
    </row>
    <row r="14" spans="1:16" ht="15.6">
      <c r="A14" s="2" t="s">
        <v>17</v>
      </c>
      <c r="B14" s="10" t="s">
        <v>18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2"/>
      <c r="O14" s="17"/>
      <c r="P14" s="18"/>
    </row>
    <row r="15" spans="1:16" ht="15.6">
      <c r="A15" s="2" t="s">
        <v>19</v>
      </c>
      <c r="B15" s="10" t="s">
        <v>0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2"/>
      <c r="O15" s="19">
        <f>'[1]Котельные  угольные 2019 '!$GC$29</f>
        <v>20.047825581106309</v>
      </c>
      <c r="P15" s="20"/>
    </row>
    <row r="16" spans="1:16" ht="15.6">
      <c r="A16" s="2" t="s">
        <v>22</v>
      </c>
      <c r="B16" s="10" t="s">
        <v>21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2"/>
      <c r="O16" s="19">
        <f>'[1]Котельные  угольные 2019 '!$GB$29</f>
        <v>228.01229474207585</v>
      </c>
      <c r="P16" s="20"/>
    </row>
    <row r="17" spans="1:16" ht="15.6">
      <c r="A17" s="2" t="s">
        <v>20</v>
      </c>
      <c r="B17" s="10" t="s">
        <v>23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2"/>
      <c r="O17" s="19">
        <f>O18+O19+O20</f>
        <v>1020.7896000000001</v>
      </c>
      <c r="P17" s="20"/>
    </row>
    <row r="18" spans="1:16" ht="15.6">
      <c r="A18" s="2"/>
      <c r="B18" s="10" t="s">
        <v>24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2"/>
      <c r="O18" s="19">
        <v>115.559</v>
      </c>
      <c r="P18" s="20"/>
    </row>
    <row r="19" spans="1:16" ht="15.6">
      <c r="A19" s="2"/>
      <c r="B19" s="10" t="s">
        <v>25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2"/>
      <c r="O19" s="19">
        <v>294.27100000000002</v>
      </c>
      <c r="P19" s="20"/>
    </row>
    <row r="20" spans="1:16" ht="15.6">
      <c r="A20" s="2"/>
      <c r="B20" s="10" t="s">
        <v>26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2"/>
      <c r="O20" s="19">
        <v>610.95960000000002</v>
      </c>
      <c r="P20" s="20"/>
    </row>
    <row r="21" spans="1:16" ht="15.6">
      <c r="A21" s="6" t="s">
        <v>37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8"/>
    </row>
    <row r="22" spans="1:16" ht="30.6" customHeight="1">
      <c r="A22" s="2"/>
      <c r="B22" s="13" t="s">
        <v>34</v>
      </c>
      <c r="C22" s="27"/>
      <c r="D22" s="27"/>
      <c r="E22" s="27"/>
      <c r="F22" s="27"/>
      <c r="G22" s="27"/>
      <c r="H22" s="27"/>
      <c r="I22" s="27"/>
      <c r="J22" s="27"/>
      <c r="K22" s="14"/>
      <c r="L22" s="15" t="s">
        <v>28</v>
      </c>
      <c r="M22" s="16"/>
      <c r="O22" s="13" t="s">
        <v>27</v>
      </c>
      <c r="P22" s="14"/>
    </row>
    <row r="23" spans="1:16" ht="15.6">
      <c r="A23" s="2" t="s">
        <v>29</v>
      </c>
      <c r="B23" s="13"/>
      <c r="C23" s="27"/>
      <c r="D23" s="27"/>
      <c r="E23" s="27"/>
      <c r="F23" s="27"/>
      <c r="G23" s="27"/>
      <c r="H23" s="27"/>
      <c r="I23" s="27"/>
      <c r="J23" s="27"/>
      <c r="K23" s="14"/>
      <c r="L23" s="15">
        <f>15/1000</f>
        <v>1.4999999999999999E-2</v>
      </c>
      <c r="M23" s="16"/>
      <c r="O23" s="13"/>
      <c r="P23" s="14"/>
    </row>
    <row r="24" spans="1:16" ht="15.6">
      <c r="A24" s="2" t="s">
        <v>30</v>
      </c>
      <c r="B24" s="13"/>
      <c r="C24" s="27"/>
      <c r="D24" s="27"/>
      <c r="E24" s="27"/>
      <c r="F24" s="27"/>
      <c r="G24" s="27"/>
      <c r="H24" s="27"/>
      <c r="I24" s="27"/>
      <c r="J24" s="27"/>
      <c r="K24" s="14"/>
      <c r="L24" s="15">
        <f>20/1000</f>
        <v>0.02</v>
      </c>
      <c r="M24" s="16"/>
      <c r="O24" s="13"/>
      <c r="P24" s="14"/>
    </row>
    <row r="25" spans="1:16" ht="15.6">
      <c r="A25" s="2" t="s">
        <v>31</v>
      </c>
      <c r="B25" s="13"/>
      <c r="C25" s="27"/>
      <c r="D25" s="27"/>
      <c r="E25" s="27"/>
      <c r="F25" s="27"/>
      <c r="G25" s="27"/>
      <c r="H25" s="27"/>
      <c r="I25" s="27"/>
      <c r="J25" s="27"/>
      <c r="K25" s="14"/>
      <c r="L25" s="15">
        <f>25/1000</f>
        <v>2.5000000000000001E-2</v>
      </c>
      <c r="M25" s="16"/>
      <c r="O25" s="13"/>
      <c r="P25" s="14"/>
    </row>
    <row r="26" spans="1:16" ht="15.6">
      <c r="A26" s="2" t="s">
        <v>32</v>
      </c>
      <c r="B26" s="13"/>
      <c r="C26" s="27"/>
      <c r="D26" s="27"/>
      <c r="E26" s="27"/>
      <c r="F26" s="27"/>
      <c r="G26" s="27"/>
      <c r="H26" s="27"/>
      <c r="I26" s="27"/>
      <c r="J26" s="27"/>
      <c r="K26" s="14"/>
      <c r="L26" s="15">
        <f>32/1000</f>
        <v>3.2000000000000001E-2</v>
      </c>
      <c r="M26" s="16"/>
      <c r="O26" s="13"/>
      <c r="P26" s="14"/>
    </row>
    <row r="27" spans="1:16" ht="15.6">
      <c r="A27" s="2" t="s">
        <v>33</v>
      </c>
      <c r="B27" s="13"/>
      <c r="C27" s="27"/>
      <c r="D27" s="27"/>
      <c r="E27" s="27"/>
      <c r="F27" s="27"/>
      <c r="G27" s="27"/>
      <c r="H27" s="27"/>
      <c r="I27" s="27"/>
      <c r="J27" s="27"/>
      <c r="K27" s="14"/>
      <c r="L27" s="15">
        <f>45/1000</f>
        <v>4.4999999999999998E-2</v>
      </c>
      <c r="M27" s="16"/>
      <c r="O27" s="13">
        <v>10</v>
      </c>
      <c r="P27" s="14"/>
    </row>
    <row r="28" spans="1:16" ht="15.6">
      <c r="A28" s="2" t="s">
        <v>44</v>
      </c>
      <c r="B28" s="13"/>
      <c r="C28" s="27"/>
      <c r="D28" s="27"/>
      <c r="E28" s="27"/>
      <c r="F28" s="27"/>
      <c r="G28" s="27"/>
      <c r="H28" s="27"/>
      <c r="I28" s="27"/>
      <c r="J28" s="27"/>
      <c r="K28" s="14"/>
      <c r="L28" s="15">
        <f>57/1000</f>
        <v>5.7000000000000002E-2</v>
      </c>
      <c r="M28" s="16"/>
      <c r="O28" s="13">
        <v>56</v>
      </c>
      <c r="P28" s="14"/>
    </row>
    <row r="29" spans="1:16" ht="15.6">
      <c r="A29" s="2" t="s">
        <v>45</v>
      </c>
      <c r="B29" s="13"/>
      <c r="C29" s="27"/>
      <c r="D29" s="27"/>
      <c r="E29" s="27"/>
      <c r="F29" s="27"/>
      <c r="G29" s="27"/>
      <c r="H29" s="27"/>
      <c r="I29" s="27"/>
      <c r="J29" s="27"/>
      <c r="K29" s="14"/>
      <c r="L29" s="15">
        <f>76/1000</f>
        <v>7.5999999999999998E-2</v>
      </c>
      <c r="M29" s="16"/>
      <c r="O29" s="13">
        <v>47</v>
      </c>
      <c r="P29" s="14"/>
    </row>
    <row r="30" spans="1:16" ht="15.6">
      <c r="A30" s="2" t="s">
        <v>46</v>
      </c>
      <c r="B30" s="13"/>
      <c r="C30" s="27"/>
      <c r="D30" s="27"/>
      <c r="E30" s="27"/>
      <c r="F30" s="27"/>
      <c r="G30" s="27"/>
      <c r="H30" s="27"/>
      <c r="I30" s="27"/>
      <c r="J30" s="27"/>
      <c r="K30" s="14"/>
      <c r="L30" s="15">
        <f>89/1000</f>
        <v>8.8999999999999996E-2</v>
      </c>
      <c r="M30" s="16"/>
      <c r="O30" s="13">
        <v>62</v>
      </c>
      <c r="P30" s="14"/>
    </row>
    <row r="31" spans="1:16" ht="15.6">
      <c r="A31" s="2" t="s">
        <v>47</v>
      </c>
      <c r="B31" s="13"/>
      <c r="C31" s="27"/>
      <c r="D31" s="27"/>
      <c r="E31" s="27"/>
      <c r="F31" s="27"/>
      <c r="G31" s="27"/>
      <c r="H31" s="27"/>
      <c r="I31" s="27"/>
      <c r="J31" s="27"/>
      <c r="K31" s="14"/>
      <c r="L31" s="15">
        <f>108/1000</f>
        <v>0.108</v>
      </c>
      <c r="M31" s="16"/>
      <c r="O31" s="13">
        <v>220</v>
      </c>
      <c r="P31" s="14"/>
    </row>
    <row r="32" spans="1:16" ht="15.6">
      <c r="A32" s="2" t="s">
        <v>48</v>
      </c>
      <c r="B32" s="13"/>
      <c r="C32" s="27"/>
      <c r="D32" s="27"/>
      <c r="E32" s="27"/>
      <c r="F32" s="27"/>
      <c r="G32" s="27"/>
      <c r="H32" s="27"/>
      <c r="I32" s="27"/>
      <c r="J32" s="27"/>
      <c r="K32" s="14"/>
      <c r="L32" s="15">
        <f>125/1000</f>
        <v>0.125</v>
      </c>
      <c r="M32" s="16"/>
      <c r="O32" s="13">
        <v>45</v>
      </c>
      <c r="P32" s="14"/>
    </row>
    <row r="33" spans="1:16" ht="15.6">
      <c r="A33" s="2" t="s">
        <v>49</v>
      </c>
      <c r="B33" s="13"/>
      <c r="C33" s="27"/>
      <c r="D33" s="27"/>
      <c r="E33" s="27"/>
      <c r="F33" s="27"/>
      <c r="G33" s="27"/>
      <c r="H33" s="27"/>
      <c r="I33" s="27"/>
      <c r="J33" s="27"/>
      <c r="K33" s="14"/>
      <c r="L33" s="15">
        <f>159/1000</f>
        <v>0.159</v>
      </c>
      <c r="M33" s="16"/>
      <c r="O33" s="13"/>
      <c r="P33" s="14"/>
    </row>
    <row r="34" spans="1:16" ht="15.6">
      <c r="A34" s="2" t="s">
        <v>50</v>
      </c>
      <c r="B34" s="13"/>
      <c r="C34" s="27"/>
      <c r="D34" s="27"/>
      <c r="E34" s="27"/>
      <c r="F34" s="27"/>
      <c r="G34" s="27"/>
      <c r="H34" s="27"/>
      <c r="I34" s="27"/>
      <c r="J34" s="27"/>
      <c r="K34" s="14"/>
      <c r="L34" s="15">
        <f>219/1000</f>
        <v>0.219</v>
      </c>
      <c r="M34" s="16"/>
      <c r="O34" s="13"/>
      <c r="P34" s="14"/>
    </row>
    <row r="35" spans="1:16" ht="15.6">
      <c r="A35" s="2" t="s">
        <v>51</v>
      </c>
      <c r="B35" s="13"/>
      <c r="C35" s="27"/>
      <c r="D35" s="27"/>
      <c r="E35" s="27"/>
      <c r="F35" s="27"/>
      <c r="G35" s="27"/>
      <c r="H35" s="27"/>
      <c r="I35" s="27"/>
      <c r="J35" s="27"/>
      <c r="K35" s="14"/>
      <c r="L35" s="15">
        <f>273/1000</f>
        <v>0.27300000000000002</v>
      </c>
      <c r="M35" s="16"/>
      <c r="O35" s="13"/>
      <c r="P35" s="14"/>
    </row>
    <row r="36" spans="1:16" ht="15.6">
      <c r="A36" s="2" t="s">
        <v>52</v>
      </c>
      <c r="B36" s="13"/>
      <c r="C36" s="27"/>
      <c r="D36" s="27"/>
      <c r="E36" s="27"/>
      <c r="F36" s="27"/>
      <c r="G36" s="27"/>
      <c r="H36" s="27"/>
      <c r="I36" s="27"/>
      <c r="J36" s="27"/>
      <c r="K36" s="14"/>
      <c r="L36" s="15">
        <f>325/1000</f>
        <v>0.32500000000000001</v>
      </c>
      <c r="M36" s="16"/>
      <c r="O36" s="13"/>
      <c r="P36" s="14"/>
    </row>
    <row r="37" spans="1:16" ht="15.6">
      <c r="A37" s="2" t="s">
        <v>53</v>
      </c>
      <c r="B37" s="13"/>
      <c r="C37" s="27"/>
      <c r="D37" s="27"/>
      <c r="E37" s="27"/>
      <c r="F37" s="27"/>
      <c r="G37" s="27"/>
      <c r="H37" s="27"/>
      <c r="I37" s="27"/>
      <c r="J37" s="27"/>
      <c r="K37" s="14"/>
      <c r="L37" s="15">
        <f>426/1000</f>
        <v>0.42599999999999999</v>
      </c>
      <c r="M37" s="16"/>
      <c r="O37" s="13"/>
      <c r="P37" s="14"/>
    </row>
  </sheetData>
  <mergeCells count="82">
    <mergeCell ref="B10:N10"/>
    <mergeCell ref="O10:P10"/>
    <mergeCell ref="B2:N2"/>
    <mergeCell ref="A4:P4"/>
    <mergeCell ref="B5:N5"/>
    <mergeCell ref="O5:P5"/>
    <mergeCell ref="B6:N6"/>
    <mergeCell ref="O6:P6"/>
    <mergeCell ref="B7:N7"/>
    <mergeCell ref="O7:P7"/>
    <mergeCell ref="B8:N8"/>
    <mergeCell ref="O8:P8"/>
    <mergeCell ref="A9:P9"/>
    <mergeCell ref="B11:N11"/>
    <mergeCell ref="O11:P11"/>
    <mergeCell ref="B12:N12"/>
    <mergeCell ref="O12:P12"/>
    <mergeCell ref="B13:N13"/>
    <mergeCell ref="O13:P13"/>
    <mergeCell ref="B14:N14"/>
    <mergeCell ref="O14:P14"/>
    <mergeCell ref="B15:N15"/>
    <mergeCell ref="O15:P15"/>
    <mergeCell ref="B16:N16"/>
    <mergeCell ref="O16:P16"/>
    <mergeCell ref="B17:N17"/>
    <mergeCell ref="O17:P17"/>
    <mergeCell ref="B18:N18"/>
    <mergeCell ref="O18:P18"/>
    <mergeCell ref="B19:N19"/>
    <mergeCell ref="O19:P19"/>
    <mergeCell ref="B20:N20"/>
    <mergeCell ref="O20:P20"/>
    <mergeCell ref="A21:P21"/>
    <mergeCell ref="B22:K22"/>
    <mergeCell ref="L22:M22"/>
    <mergeCell ref="O22:P22"/>
    <mergeCell ref="B23:K23"/>
    <mergeCell ref="L23:M23"/>
    <mergeCell ref="O23:P23"/>
    <mergeCell ref="B24:K24"/>
    <mergeCell ref="L24:M24"/>
    <mergeCell ref="O24:P24"/>
    <mergeCell ref="B25:K25"/>
    <mergeCell ref="L25:M25"/>
    <mergeCell ref="O25:P25"/>
    <mergeCell ref="B26:K26"/>
    <mergeCell ref="L26:M26"/>
    <mergeCell ref="O26:P26"/>
    <mergeCell ref="B27:K27"/>
    <mergeCell ref="L27:M27"/>
    <mergeCell ref="O27:P27"/>
    <mergeCell ref="B28:K28"/>
    <mergeCell ref="L28:M28"/>
    <mergeCell ref="O28:P28"/>
    <mergeCell ref="B29:K29"/>
    <mergeCell ref="L29:M29"/>
    <mergeCell ref="O29:P29"/>
    <mergeCell ref="B30:K30"/>
    <mergeCell ref="L30:M30"/>
    <mergeCell ref="O30:P30"/>
    <mergeCell ref="B31:K31"/>
    <mergeCell ref="L31:M31"/>
    <mergeCell ref="O31:P31"/>
    <mergeCell ref="B32:K32"/>
    <mergeCell ref="L32:M32"/>
    <mergeCell ref="O32:P32"/>
    <mergeCell ref="B33:K33"/>
    <mergeCell ref="L33:M33"/>
    <mergeCell ref="O33:P33"/>
    <mergeCell ref="B34:K34"/>
    <mergeCell ref="L34:M34"/>
    <mergeCell ref="O34:P34"/>
    <mergeCell ref="B37:K37"/>
    <mergeCell ref="L37:M37"/>
    <mergeCell ref="O37:P37"/>
    <mergeCell ref="B35:K35"/>
    <mergeCell ref="L35:M35"/>
    <mergeCell ref="O35:P35"/>
    <mergeCell ref="B36:K36"/>
    <mergeCell ref="L36:M36"/>
    <mergeCell ref="O36:P36"/>
  </mergeCells>
  <pageMargins left="0.7" right="0.7" top="0.75" bottom="0.75" header="0.3" footer="0.3"/>
  <pageSetup paperSize="9" scale="92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2:P38"/>
  <sheetViews>
    <sheetView topLeftCell="A22" workbookViewId="0">
      <selection activeCell="D40" sqref="D40:J40"/>
    </sheetView>
  </sheetViews>
  <sheetFormatPr defaultRowHeight="14.4"/>
  <cols>
    <col min="11" max="11" width="7.21875" customWidth="1"/>
    <col min="13" max="13" width="11.44140625" customWidth="1"/>
    <col min="14" max="14" width="0.109375" customWidth="1"/>
    <col min="16" max="16" width="7" customWidth="1"/>
  </cols>
  <sheetData>
    <row r="2" spans="1:16" ht="15.6">
      <c r="O2" s="1"/>
      <c r="P2" s="1"/>
    </row>
    <row r="3" spans="1:16" ht="28.8" customHeight="1">
      <c r="B3" s="9" t="s">
        <v>90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5" spans="1:16" ht="15.6">
      <c r="A5" s="6" t="s">
        <v>36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8"/>
    </row>
    <row r="6" spans="1:16" ht="34.200000000000003" customHeight="1">
      <c r="A6" s="2" t="s">
        <v>1</v>
      </c>
      <c r="B6" s="10" t="s">
        <v>2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2"/>
      <c r="O6" s="13">
        <v>0</v>
      </c>
      <c r="P6" s="14"/>
    </row>
    <row r="7" spans="1:16" ht="13.2" customHeight="1">
      <c r="A7" s="2" t="s">
        <v>3</v>
      </c>
      <c r="B7" s="10" t="s">
        <v>4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2"/>
      <c r="O7" s="23">
        <v>1.7929999999999999</v>
      </c>
      <c r="P7" s="24"/>
    </row>
    <row r="8" spans="1:16" ht="29.4" customHeight="1">
      <c r="A8" s="2" t="s">
        <v>5</v>
      </c>
      <c r="B8" s="10" t="s">
        <v>6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2"/>
      <c r="O8" s="13">
        <v>0</v>
      </c>
      <c r="P8" s="14"/>
    </row>
    <row r="9" spans="1:16" ht="15.6">
      <c r="A9" s="2" t="s">
        <v>7</v>
      </c>
      <c r="B9" s="10" t="s">
        <v>8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2"/>
      <c r="O9" s="13"/>
      <c r="P9" s="14"/>
    </row>
    <row r="10" spans="1:16" ht="15.6">
      <c r="A10" s="6" t="s">
        <v>35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8"/>
    </row>
    <row r="11" spans="1:16" ht="31.2" customHeight="1">
      <c r="A11" s="2" t="s">
        <v>9</v>
      </c>
      <c r="B11" s="10" t="s">
        <v>10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2"/>
      <c r="O11" s="21"/>
      <c r="P11" s="22"/>
    </row>
    <row r="12" spans="1:16" ht="15.6">
      <c r="A12" s="2" t="s">
        <v>11</v>
      </c>
      <c r="B12" s="10" t="s">
        <v>12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2"/>
      <c r="O12" s="19">
        <f>O18+O17+O16</f>
        <v>8636.9329999999991</v>
      </c>
      <c r="P12" s="20"/>
    </row>
    <row r="13" spans="1:16" ht="15.6">
      <c r="A13" s="2" t="s">
        <v>13</v>
      </c>
      <c r="B13" s="10" t="s">
        <v>14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2"/>
      <c r="O13" s="25"/>
      <c r="P13" s="26"/>
    </row>
    <row r="14" spans="1:16" ht="15.6">
      <c r="A14" s="2" t="s">
        <v>15</v>
      </c>
      <c r="B14" s="10" t="s">
        <v>16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2"/>
      <c r="O14" s="17"/>
      <c r="P14" s="18"/>
    </row>
    <row r="15" spans="1:16" ht="15.6">
      <c r="A15" s="2" t="s">
        <v>17</v>
      </c>
      <c r="B15" s="10" t="s">
        <v>18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2"/>
      <c r="O15" s="17"/>
      <c r="P15" s="18"/>
    </row>
    <row r="16" spans="1:16" ht="15.6">
      <c r="A16" s="2" t="s">
        <v>19</v>
      </c>
      <c r="B16" s="10" t="s">
        <v>0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2"/>
      <c r="O16" s="19">
        <v>0</v>
      </c>
      <c r="P16" s="20"/>
    </row>
    <row r="17" spans="1:16" ht="15.6">
      <c r="A17" s="2" t="s">
        <v>22</v>
      </c>
      <c r="B17" s="10" t="s">
        <v>21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2"/>
      <c r="O17" s="19">
        <f>'[3]Кот ЗЖБИ  2019'!$GH$10+'[3]Кот ЗЖБИ  2019'!$GM$9</f>
        <v>1247.2261999999998</v>
      </c>
      <c r="P17" s="20"/>
    </row>
    <row r="18" spans="1:16" ht="15.6">
      <c r="A18" s="2" t="s">
        <v>20</v>
      </c>
      <c r="B18" s="10" t="s">
        <v>23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2"/>
      <c r="O18" s="19">
        <f>O19+O20+O21</f>
        <v>7389.7067999999999</v>
      </c>
      <c r="P18" s="20"/>
    </row>
    <row r="19" spans="1:16" ht="15.6">
      <c r="A19" s="2"/>
      <c r="B19" s="10" t="s">
        <v>24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2"/>
      <c r="O19" s="19">
        <v>589.22299999999996</v>
      </c>
      <c r="P19" s="20"/>
    </row>
    <row r="20" spans="1:16" ht="15.6">
      <c r="A20" s="2"/>
      <c r="B20" s="10" t="s">
        <v>25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2"/>
      <c r="O20" s="19">
        <v>6297.1840000000002</v>
      </c>
      <c r="P20" s="20"/>
    </row>
    <row r="21" spans="1:16" ht="15.6">
      <c r="A21" s="2"/>
      <c r="B21" s="10" t="s">
        <v>26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2"/>
      <c r="O21" s="19">
        <v>503.2998</v>
      </c>
      <c r="P21" s="20"/>
    </row>
    <row r="22" spans="1:16" ht="15.6">
      <c r="A22" s="6" t="s">
        <v>37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8"/>
    </row>
    <row r="23" spans="1:16" ht="30.6" customHeight="1">
      <c r="A23" s="2"/>
      <c r="B23" s="13" t="s">
        <v>34</v>
      </c>
      <c r="C23" s="27"/>
      <c r="D23" s="27"/>
      <c r="E23" s="27"/>
      <c r="F23" s="27"/>
      <c r="G23" s="27"/>
      <c r="H23" s="27"/>
      <c r="I23" s="27"/>
      <c r="J23" s="27"/>
      <c r="K23" s="14"/>
      <c r="L23" s="15" t="s">
        <v>28</v>
      </c>
      <c r="M23" s="16"/>
      <c r="O23" s="13" t="s">
        <v>27</v>
      </c>
      <c r="P23" s="14"/>
    </row>
    <row r="24" spans="1:16" ht="15.6">
      <c r="A24" s="2" t="s">
        <v>29</v>
      </c>
      <c r="B24" s="13"/>
      <c r="C24" s="27"/>
      <c r="D24" s="27"/>
      <c r="E24" s="27"/>
      <c r="F24" s="27"/>
      <c r="G24" s="27"/>
      <c r="H24" s="27"/>
      <c r="I24" s="27"/>
      <c r="J24" s="27"/>
      <c r="K24" s="14"/>
      <c r="L24" s="15">
        <f>15/1000</f>
        <v>1.4999999999999999E-2</v>
      </c>
      <c r="M24" s="16"/>
      <c r="O24" s="13"/>
      <c r="P24" s="14"/>
    </row>
    <row r="25" spans="1:16" ht="15.6">
      <c r="A25" s="2" t="s">
        <v>30</v>
      </c>
      <c r="B25" s="13"/>
      <c r="C25" s="27"/>
      <c r="D25" s="27"/>
      <c r="E25" s="27"/>
      <c r="F25" s="27"/>
      <c r="G25" s="27"/>
      <c r="H25" s="27"/>
      <c r="I25" s="27"/>
      <c r="J25" s="27"/>
      <c r="K25" s="14"/>
      <c r="L25" s="15">
        <f>20/1000</f>
        <v>0.02</v>
      </c>
      <c r="M25" s="16"/>
      <c r="O25" s="13"/>
      <c r="P25" s="14"/>
    </row>
    <row r="26" spans="1:16" ht="15.6">
      <c r="A26" s="2" t="s">
        <v>31</v>
      </c>
      <c r="B26" s="13"/>
      <c r="C26" s="27"/>
      <c r="D26" s="27"/>
      <c r="E26" s="27"/>
      <c r="F26" s="27"/>
      <c r="G26" s="27"/>
      <c r="H26" s="27"/>
      <c r="I26" s="27"/>
      <c r="J26" s="27"/>
      <c r="K26" s="14"/>
      <c r="L26" s="15">
        <f>25/1000</f>
        <v>2.5000000000000001E-2</v>
      </c>
      <c r="M26" s="16"/>
      <c r="O26" s="13"/>
      <c r="P26" s="14"/>
    </row>
    <row r="27" spans="1:16" ht="15.6">
      <c r="A27" s="2" t="s">
        <v>32</v>
      </c>
      <c r="B27" s="13"/>
      <c r="C27" s="27"/>
      <c r="D27" s="27"/>
      <c r="E27" s="27"/>
      <c r="F27" s="27"/>
      <c r="G27" s="27"/>
      <c r="H27" s="27"/>
      <c r="I27" s="27"/>
      <c r="J27" s="27"/>
      <c r="K27" s="14"/>
      <c r="L27" s="15">
        <f>32/1000</f>
        <v>3.2000000000000001E-2</v>
      </c>
      <c r="M27" s="16"/>
      <c r="O27" s="13"/>
      <c r="P27" s="14"/>
    </row>
    <row r="28" spans="1:16" ht="15.6">
      <c r="A28" s="2" t="s">
        <v>33</v>
      </c>
      <c r="B28" s="13"/>
      <c r="C28" s="27"/>
      <c r="D28" s="27"/>
      <c r="E28" s="27"/>
      <c r="F28" s="27"/>
      <c r="G28" s="27"/>
      <c r="H28" s="27"/>
      <c r="I28" s="27"/>
      <c r="J28" s="27"/>
      <c r="K28" s="14"/>
      <c r="L28" s="15">
        <f>45/1000</f>
        <v>4.4999999999999998E-2</v>
      </c>
      <c r="M28" s="16"/>
      <c r="O28" s="13"/>
      <c r="P28" s="14"/>
    </row>
    <row r="29" spans="1:16" ht="15.6">
      <c r="A29" s="2" t="s">
        <v>44</v>
      </c>
      <c r="B29" s="13"/>
      <c r="C29" s="27"/>
      <c r="D29" s="27"/>
      <c r="E29" s="27"/>
      <c r="F29" s="27"/>
      <c r="G29" s="27"/>
      <c r="H29" s="27"/>
      <c r="I29" s="27"/>
      <c r="J29" s="27"/>
      <c r="K29" s="14"/>
      <c r="L29" s="15">
        <f>57/1000</f>
        <v>5.7000000000000002E-2</v>
      </c>
      <c r="M29" s="16"/>
      <c r="O29" s="13">
        <v>204</v>
      </c>
      <c r="P29" s="14"/>
    </row>
    <row r="30" spans="1:16" ht="15.6">
      <c r="A30" s="2" t="s">
        <v>45</v>
      </c>
      <c r="B30" s="13"/>
      <c r="C30" s="27"/>
      <c r="D30" s="27"/>
      <c r="E30" s="27"/>
      <c r="F30" s="27"/>
      <c r="G30" s="27"/>
      <c r="H30" s="27"/>
      <c r="I30" s="27"/>
      <c r="J30" s="27"/>
      <c r="K30" s="14"/>
      <c r="L30" s="15">
        <f>76/1000</f>
        <v>7.5999999999999998E-2</v>
      </c>
      <c r="M30" s="16"/>
      <c r="O30" s="13">
        <v>250</v>
      </c>
      <c r="P30" s="14"/>
    </row>
    <row r="31" spans="1:16" ht="15.6">
      <c r="A31" s="2" t="s">
        <v>46</v>
      </c>
      <c r="B31" s="13"/>
      <c r="C31" s="27"/>
      <c r="D31" s="27"/>
      <c r="E31" s="27"/>
      <c r="F31" s="27"/>
      <c r="G31" s="27"/>
      <c r="H31" s="27"/>
      <c r="I31" s="27"/>
      <c r="J31" s="27"/>
      <c r="K31" s="14"/>
      <c r="L31" s="15">
        <f>89/1000</f>
        <v>8.8999999999999996E-2</v>
      </c>
      <c r="M31" s="16"/>
      <c r="O31" s="13">
        <v>64</v>
      </c>
      <c r="P31" s="14"/>
    </row>
    <row r="32" spans="1:16" ht="15.6">
      <c r="A32" s="2" t="s">
        <v>47</v>
      </c>
      <c r="B32" s="13"/>
      <c r="C32" s="27"/>
      <c r="D32" s="27"/>
      <c r="E32" s="27"/>
      <c r="F32" s="27"/>
      <c r="G32" s="27"/>
      <c r="H32" s="27"/>
      <c r="I32" s="27"/>
      <c r="J32" s="27"/>
      <c r="K32" s="14"/>
      <c r="L32" s="15">
        <f>108/1000</f>
        <v>0.108</v>
      </c>
      <c r="M32" s="16"/>
      <c r="O32" s="13">
        <v>328</v>
      </c>
      <c r="P32" s="14"/>
    </row>
    <row r="33" spans="1:16" ht="15.6">
      <c r="A33" s="2" t="s">
        <v>48</v>
      </c>
      <c r="B33" s="13"/>
      <c r="C33" s="27"/>
      <c r="D33" s="27"/>
      <c r="E33" s="27"/>
      <c r="F33" s="27"/>
      <c r="G33" s="27"/>
      <c r="H33" s="27"/>
      <c r="I33" s="27"/>
      <c r="J33" s="27"/>
      <c r="K33" s="14"/>
      <c r="L33" s="15">
        <f>125/1000</f>
        <v>0.125</v>
      </c>
      <c r="M33" s="16"/>
      <c r="O33" s="13">
        <v>328</v>
      </c>
      <c r="P33" s="14"/>
    </row>
    <row r="34" spans="1:16" ht="15.6">
      <c r="A34" s="2" t="s">
        <v>49</v>
      </c>
      <c r="B34" s="13"/>
      <c r="C34" s="27"/>
      <c r="D34" s="27"/>
      <c r="E34" s="27"/>
      <c r="F34" s="27"/>
      <c r="G34" s="27"/>
      <c r="H34" s="27"/>
      <c r="I34" s="27"/>
      <c r="J34" s="27"/>
      <c r="K34" s="14"/>
      <c r="L34" s="15">
        <f>159/1000</f>
        <v>0.159</v>
      </c>
      <c r="M34" s="16"/>
      <c r="O34" s="13">
        <v>378</v>
      </c>
      <c r="P34" s="14"/>
    </row>
    <row r="35" spans="1:16" ht="15.6">
      <c r="A35" s="2" t="s">
        <v>50</v>
      </c>
      <c r="B35" s="13"/>
      <c r="C35" s="27"/>
      <c r="D35" s="27"/>
      <c r="E35" s="27"/>
      <c r="F35" s="27"/>
      <c r="G35" s="27"/>
      <c r="H35" s="27"/>
      <c r="I35" s="27"/>
      <c r="J35" s="27"/>
      <c r="K35" s="14"/>
      <c r="L35" s="15">
        <f>219/1000</f>
        <v>0.219</v>
      </c>
      <c r="M35" s="16"/>
      <c r="O35" s="13">
        <v>241</v>
      </c>
      <c r="P35" s="14"/>
    </row>
    <row r="36" spans="1:16" ht="15.6">
      <c r="A36" s="2" t="s">
        <v>51</v>
      </c>
      <c r="B36" s="13"/>
      <c r="C36" s="27"/>
      <c r="D36" s="27"/>
      <c r="E36" s="27"/>
      <c r="F36" s="27"/>
      <c r="G36" s="27"/>
      <c r="H36" s="27"/>
      <c r="I36" s="27"/>
      <c r="J36" s="27"/>
      <c r="K36" s="14"/>
      <c r="L36" s="15">
        <f>273/1000</f>
        <v>0.27300000000000002</v>
      </c>
      <c r="M36" s="16"/>
      <c r="O36" s="13"/>
      <c r="P36" s="14"/>
    </row>
    <row r="37" spans="1:16" ht="15.6">
      <c r="A37" s="2" t="s">
        <v>52</v>
      </c>
      <c r="B37" s="13"/>
      <c r="C37" s="27"/>
      <c r="D37" s="27"/>
      <c r="E37" s="27"/>
      <c r="F37" s="27"/>
      <c r="G37" s="27"/>
      <c r="H37" s="27"/>
      <c r="I37" s="27"/>
      <c r="J37" s="27"/>
      <c r="K37" s="14"/>
      <c r="L37" s="15">
        <f>325/1000</f>
        <v>0.32500000000000001</v>
      </c>
      <c r="M37" s="16"/>
      <c r="O37" s="13"/>
      <c r="P37" s="14"/>
    </row>
    <row r="38" spans="1:16" ht="15.6">
      <c r="A38" s="2" t="s">
        <v>53</v>
      </c>
      <c r="B38" s="13"/>
      <c r="C38" s="27"/>
      <c r="D38" s="27"/>
      <c r="E38" s="27"/>
      <c r="F38" s="27"/>
      <c r="G38" s="27"/>
      <c r="H38" s="27"/>
      <c r="I38" s="27"/>
      <c r="J38" s="27"/>
      <c r="K38" s="14"/>
      <c r="L38" s="15">
        <f>426/1000</f>
        <v>0.42599999999999999</v>
      </c>
      <c r="M38" s="16"/>
      <c r="O38" s="13"/>
      <c r="P38" s="14"/>
    </row>
  </sheetData>
  <mergeCells count="82">
    <mergeCell ref="B38:K38"/>
    <mergeCell ref="L38:M38"/>
    <mergeCell ref="O38:P38"/>
    <mergeCell ref="B36:K36"/>
    <mergeCell ref="L36:M36"/>
    <mergeCell ref="O36:P36"/>
    <mergeCell ref="B37:K37"/>
    <mergeCell ref="L37:M37"/>
    <mergeCell ref="O37:P37"/>
    <mergeCell ref="B34:K34"/>
    <mergeCell ref="L34:M34"/>
    <mergeCell ref="O34:P34"/>
    <mergeCell ref="B35:K35"/>
    <mergeCell ref="L35:M35"/>
    <mergeCell ref="O35:P35"/>
    <mergeCell ref="B32:K32"/>
    <mergeCell ref="L32:M32"/>
    <mergeCell ref="O32:P32"/>
    <mergeCell ref="B33:K33"/>
    <mergeCell ref="L33:M33"/>
    <mergeCell ref="O33:P33"/>
    <mergeCell ref="B30:K30"/>
    <mergeCell ref="L30:M30"/>
    <mergeCell ref="O30:P30"/>
    <mergeCell ref="B31:K31"/>
    <mergeCell ref="L31:M31"/>
    <mergeCell ref="O31:P31"/>
    <mergeCell ref="B28:K28"/>
    <mergeCell ref="L28:M28"/>
    <mergeCell ref="O28:P28"/>
    <mergeCell ref="B29:K29"/>
    <mergeCell ref="L29:M29"/>
    <mergeCell ref="O29:P29"/>
    <mergeCell ref="B26:K26"/>
    <mergeCell ref="L26:M26"/>
    <mergeCell ref="O26:P26"/>
    <mergeCell ref="B27:K27"/>
    <mergeCell ref="L27:M27"/>
    <mergeCell ref="O27:P27"/>
    <mergeCell ref="B24:K24"/>
    <mergeCell ref="L24:M24"/>
    <mergeCell ref="O24:P24"/>
    <mergeCell ref="B25:K25"/>
    <mergeCell ref="L25:M25"/>
    <mergeCell ref="O25:P25"/>
    <mergeCell ref="B21:N21"/>
    <mergeCell ref="O21:P21"/>
    <mergeCell ref="A22:P22"/>
    <mergeCell ref="B23:K23"/>
    <mergeCell ref="L23:M23"/>
    <mergeCell ref="O23:P23"/>
    <mergeCell ref="B18:N18"/>
    <mergeCell ref="O18:P18"/>
    <mergeCell ref="B19:N19"/>
    <mergeCell ref="O19:P19"/>
    <mergeCell ref="B20:N20"/>
    <mergeCell ref="O20:P20"/>
    <mergeCell ref="B15:N15"/>
    <mergeCell ref="O15:P15"/>
    <mergeCell ref="B16:N16"/>
    <mergeCell ref="O16:P16"/>
    <mergeCell ref="B17:N17"/>
    <mergeCell ref="O17:P17"/>
    <mergeCell ref="B12:N12"/>
    <mergeCell ref="O12:P12"/>
    <mergeCell ref="B13:N13"/>
    <mergeCell ref="O13:P13"/>
    <mergeCell ref="B14:N14"/>
    <mergeCell ref="O14:P14"/>
    <mergeCell ref="B11:N11"/>
    <mergeCell ref="O11:P11"/>
    <mergeCell ref="B3:N3"/>
    <mergeCell ref="A5:P5"/>
    <mergeCell ref="B6:N6"/>
    <mergeCell ref="O6:P6"/>
    <mergeCell ref="B7:N7"/>
    <mergeCell ref="O7:P7"/>
    <mergeCell ref="B8:N8"/>
    <mergeCell ref="O8:P8"/>
    <mergeCell ref="B9:N9"/>
    <mergeCell ref="O9:P9"/>
    <mergeCell ref="A10:P10"/>
  </mergeCells>
  <pageMargins left="0.7" right="0.7" top="0.75" bottom="0.75" header="0.3" footer="0.3"/>
  <pageSetup paperSize="9" scale="9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P38"/>
  <sheetViews>
    <sheetView topLeftCell="A16" workbookViewId="0">
      <selection activeCell="C40" sqref="C40:J40"/>
    </sheetView>
  </sheetViews>
  <sheetFormatPr defaultRowHeight="14.4"/>
  <cols>
    <col min="11" max="11" width="7.21875" customWidth="1"/>
    <col min="13" max="13" width="11.44140625" customWidth="1"/>
    <col min="14" max="14" width="0.109375" customWidth="1"/>
    <col min="16" max="16" width="7" customWidth="1"/>
  </cols>
  <sheetData>
    <row r="2" spans="1:16" ht="15.6">
      <c r="O2" s="1"/>
      <c r="P2" s="1"/>
    </row>
    <row r="3" spans="1:16" ht="28.8" customHeight="1">
      <c r="B3" s="9" t="s">
        <v>57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5" spans="1:16" ht="15.6">
      <c r="A5" s="6" t="s">
        <v>36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8"/>
    </row>
    <row r="6" spans="1:16" ht="34.200000000000003" customHeight="1">
      <c r="A6" s="2" t="s">
        <v>1</v>
      </c>
      <c r="B6" s="10" t="s">
        <v>2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2"/>
      <c r="O6" s="13">
        <v>0</v>
      </c>
      <c r="P6" s="14"/>
    </row>
    <row r="7" spans="1:16" ht="13.2" customHeight="1">
      <c r="A7" s="2" t="s">
        <v>3</v>
      </c>
      <c r="B7" s="10" t="s">
        <v>4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2"/>
      <c r="O7" s="28">
        <f>5036/1000</f>
        <v>5.0359999999999996</v>
      </c>
      <c r="P7" s="29"/>
    </row>
    <row r="8" spans="1:16" ht="29.4" customHeight="1">
      <c r="A8" s="2" t="s">
        <v>5</v>
      </c>
      <c r="B8" s="10" t="s">
        <v>6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2"/>
      <c r="O8" s="13">
        <v>0</v>
      </c>
      <c r="P8" s="14"/>
    </row>
    <row r="9" spans="1:16" ht="15.6">
      <c r="A9" s="2" t="s">
        <v>7</v>
      </c>
      <c r="B9" s="10" t="s">
        <v>8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2"/>
      <c r="O9" s="13">
        <v>6.45</v>
      </c>
      <c r="P9" s="14"/>
    </row>
    <row r="10" spans="1:16" ht="15.6">
      <c r="A10" s="6" t="s">
        <v>35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8"/>
    </row>
    <row r="11" spans="1:16" ht="31.2" customHeight="1">
      <c r="A11" s="2" t="s">
        <v>9</v>
      </c>
      <c r="B11" s="10" t="s">
        <v>10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2"/>
      <c r="O11" s="21">
        <f>O13/O12*(O14/7000)</f>
        <v>163.21396689089173</v>
      </c>
      <c r="P11" s="22"/>
    </row>
    <row r="12" spans="1:16" ht="15.6">
      <c r="A12" s="2" t="s">
        <v>11</v>
      </c>
      <c r="B12" s="10" t="s">
        <v>12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2"/>
      <c r="O12" s="19">
        <f>O18+O17+O16</f>
        <v>8799.2140881987743</v>
      </c>
      <c r="P12" s="20"/>
    </row>
    <row r="13" spans="1:16" ht="15.6">
      <c r="A13" s="2" t="s">
        <v>13</v>
      </c>
      <c r="B13" s="10" t="s">
        <v>14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2"/>
      <c r="O13" s="25">
        <v>1202378</v>
      </c>
      <c r="P13" s="26"/>
    </row>
    <row r="14" spans="1:16" ht="15.6">
      <c r="A14" s="2" t="s">
        <v>15</v>
      </c>
      <c r="B14" s="10" t="s">
        <v>16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2"/>
      <c r="O14" s="17">
        <v>8361</v>
      </c>
      <c r="P14" s="18"/>
    </row>
    <row r="15" spans="1:16" ht="15.6">
      <c r="A15" s="2" t="s">
        <v>17</v>
      </c>
      <c r="B15" s="10" t="s">
        <v>18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2"/>
      <c r="O15" s="17"/>
      <c r="P15" s="18"/>
    </row>
    <row r="16" spans="1:16" ht="15.6">
      <c r="A16" s="2" t="s">
        <v>19</v>
      </c>
      <c r="B16" s="10" t="s">
        <v>0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2"/>
      <c r="O16" s="19">
        <f>'[1]Котельные  газовые 2019г.'!$GC$47+'[1]Котельные  газовые 2019г (ДТ)'!$BW$47</f>
        <v>63.251339062646878</v>
      </c>
      <c r="P16" s="20"/>
    </row>
    <row r="17" spans="1:16" ht="15.6">
      <c r="A17" s="2" t="s">
        <v>22</v>
      </c>
      <c r="B17" s="10" t="s">
        <v>21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2"/>
      <c r="O17" s="19">
        <f>'[1]Котельные  газовые 2019г.'!$GB$47+'[1]Котельные  газовые 2019г (ДТ)'!$BV$47</f>
        <v>1953.425527136128</v>
      </c>
      <c r="P17" s="20"/>
    </row>
    <row r="18" spans="1:16" ht="15.6">
      <c r="A18" s="2" t="s">
        <v>20</v>
      </c>
      <c r="B18" s="10" t="s">
        <v>23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2"/>
      <c r="O18" s="19">
        <f>O19+O20+O21</f>
        <v>6782.5372219999999</v>
      </c>
      <c r="P18" s="20"/>
    </row>
    <row r="19" spans="1:16" ht="15.6">
      <c r="A19" s="2"/>
      <c r="B19" s="10" t="s">
        <v>24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2"/>
      <c r="O19" s="17">
        <v>445.42399999999998</v>
      </c>
      <c r="P19" s="18"/>
    </row>
    <row r="20" spans="1:16" ht="15.6">
      <c r="A20" s="2"/>
      <c r="B20" s="10" t="s">
        <v>25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2"/>
      <c r="O20" s="17">
        <v>5370.0609999999997</v>
      </c>
      <c r="P20" s="18"/>
    </row>
    <row r="21" spans="1:16" ht="15.6">
      <c r="A21" s="2"/>
      <c r="B21" s="10" t="s">
        <v>26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2"/>
      <c r="O21" s="19">
        <v>967.05222200000003</v>
      </c>
      <c r="P21" s="20"/>
    </row>
    <row r="22" spans="1:16" ht="15.6">
      <c r="A22" s="6" t="s">
        <v>37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8"/>
    </row>
    <row r="23" spans="1:16" ht="30.6" customHeight="1">
      <c r="A23" s="2"/>
      <c r="B23" s="13" t="s">
        <v>34</v>
      </c>
      <c r="C23" s="27"/>
      <c r="D23" s="27"/>
      <c r="E23" s="27"/>
      <c r="F23" s="27"/>
      <c r="G23" s="27"/>
      <c r="H23" s="27"/>
      <c r="I23" s="27"/>
      <c r="J23" s="27"/>
      <c r="K23" s="14"/>
      <c r="L23" s="15" t="s">
        <v>28</v>
      </c>
      <c r="M23" s="16"/>
      <c r="O23" s="13" t="s">
        <v>27</v>
      </c>
      <c r="P23" s="14"/>
    </row>
    <row r="24" spans="1:16" ht="15.6">
      <c r="A24" s="2" t="s">
        <v>29</v>
      </c>
      <c r="B24" s="13"/>
      <c r="C24" s="27"/>
      <c r="D24" s="27"/>
      <c r="E24" s="27"/>
      <c r="F24" s="27"/>
      <c r="G24" s="27"/>
      <c r="H24" s="27"/>
      <c r="I24" s="27"/>
      <c r="J24" s="27"/>
      <c r="K24" s="14"/>
      <c r="L24" s="15">
        <f>15/1000</f>
        <v>1.4999999999999999E-2</v>
      </c>
      <c r="M24" s="16"/>
      <c r="O24" s="13"/>
      <c r="P24" s="14"/>
    </row>
    <row r="25" spans="1:16" ht="15.6">
      <c r="A25" s="2" t="s">
        <v>30</v>
      </c>
      <c r="B25" s="13"/>
      <c r="C25" s="27"/>
      <c r="D25" s="27"/>
      <c r="E25" s="27"/>
      <c r="F25" s="27"/>
      <c r="G25" s="27"/>
      <c r="H25" s="27"/>
      <c r="I25" s="27"/>
      <c r="J25" s="27"/>
      <c r="K25" s="14"/>
      <c r="L25" s="15">
        <f>20/1000</f>
        <v>0.02</v>
      </c>
      <c r="M25" s="16"/>
      <c r="O25" s="13"/>
      <c r="P25" s="14"/>
    </row>
    <row r="26" spans="1:16" ht="15.6">
      <c r="A26" s="2" t="s">
        <v>31</v>
      </c>
      <c r="B26" s="13"/>
      <c r="C26" s="27"/>
      <c r="D26" s="27"/>
      <c r="E26" s="27"/>
      <c r="F26" s="27"/>
      <c r="G26" s="27"/>
      <c r="H26" s="27"/>
      <c r="I26" s="27"/>
      <c r="J26" s="27"/>
      <c r="K26" s="14"/>
      <c r="L26" s="15">
        <f>25/1000</f>
        <v>2.5000000000000001E-2</v>
      </c>
      <c r="M26" s="16"/>
      <c r="O26" s="13">
        <v>3</v>
      </c>
      <c r="P26" s="14"/>
    </row>
    <row r="27" spans="1:16" ht="15.6">
      <c r="A27" s="2" t="s">
        <v>32</v>
      </c>
      <c r="B27" s="13"/>
      <c r="C27" s="27"/>
      <c r="D27" s="27"/>
      <c r="E27" s="27"/>
      <c r="F27" s="27"/>
      <c r="G27" s="27"/>
      <c r="H27" s="27"/>
      <c r="I27" s="27"/>
      <c r="J27" s="27"/>
      <c r="K27" s="14"/>
      <c r="L27" s="15">
        <f>32/1000</f>
        <v>3.2000000000000001E-2</v>
      </c>
      <c r="M27" s="16"/>
      <c r="O27" s="13">
        <v>427</v>
      </c>
      <c r="P27" s="14"/>
    </row>
    <row r="28" spans="1:16" ht="15.6">
      <c r="A28" s="2" t="s">
        <v>33</v>
      </c>
      <c r="B28" s="13"/>
      <c r="C28" s="27"/>
      <c r="D28" s="27"/>
      <c r="E28" s="27"/>
      <c r="F28" s="27"/>
      <c r="G28" s="27"/>
      <c r="H28" s="27"/>
      <c r="I28" s="27"/>
      <c r="J28" s="27"/>
      <c r="K28" s="14"/>
      <c r="L28" s="15">
        <f>45/1000</f>
        <v>4.4999999999999998E-2</v>
      </c>
      <c r="M28" s="16"/>
      <c r="O28" s="13">
        <v>535</v>
      </c>
      <c r="P28" s="14"/>
    </row>
    <row r="29" spans="1:16" ht="15.6">
      <c r="A29" s="2" t="s">
        <v>44</v>
      </c>
      <c r="B29" s="13"/>
      <c r="C29" s="27"/>
      <c r="D29" s="27"/>
      <c r="E29" s="27"/>
      <c r="F29" s="27"/>
      <c r="G29" s="27"/>
      <c r="H29" s="27"/>
      <c r="I29" s="27"/>
      <c r="J29" s="27"/>
      <c r="K29" s="14"/>
      <c r="L29" s="15">
        <f>57/1000</f>
        <v>5.7000000000000002E-2</v>
      </c>
      <c r="M29" s="16"/>
      <c r="O29" s="13">
        <v>972</v>
      </c>
      <c r="P29" s="14"/>
    </row>
    <row r="30" spans="1:16" ht="15.6">
      <c r="A30" s="2" t="s">
        <v>45</v>
      </c>
      <c r="B30" s="13"/>
      <c r="C30" s="27"/>
      <c r="D30" s="27"/>
      <c r="E30" s="27"/>
      <c r="F30" s="27"/>
      <c r="G30" s="27"/>
      <c r="H30" s="27"/>
      <c r="I30" s="27"/>
      <c r="J30" s="27"/>
      <c r="K30" s="14"/>
      <c r="L30" s="15">
        <f>76/1000</f>
        <v>7.5999999999999998E-2</v>
      </c>
      <c r="M30" s="16"/>
      <c r="O30" s="13">
        <v>545.5</v>
      </c>
      <c r="P30" s="14"/>
    </row>
    <row r="31" spans="1:16" ht="15.6">
      <c r="A31" s="2" t="s">
        <v>46</v>
      </c>
      <c r="B31" s="13"/>
      <c r="C31" s="27"/>
      <c r="D31" s="27"/>
      <c r="E31" s="27"/>
      <c r="F31" s="27"/>
      <c r="G31" s="27"/>
      <c r="H31" s="27"/>
      <c r="I31" s="27"/>
      <c r="J31" s="27"/>
      <c r="K31" s="14"/>
      <c r="L31" s="15">
        <f>89/1000</f>
        <v>8.8999999999999996E-2</v>
      </c>
      <c r="M31" s="16"/>
      <c r="O31" s="13">
        <v>368.5</v>
      </c>
      <c r="P31" s="14"/>
    </row>
    <row r="32" spans="1:16" ht="15.6">
      <c r="A32" s="2" t="s">
        <v>47</v>
      </c>
      <c r="B32" s="13"/>
      <c r="C32" s="27"/>
      <c r="D32" s="27"/>
      <c r="E32" s="27"/>
      <c r="F32" s="27"/>
      <c r="G32" s="27"/>
      <c r="H32" s="27"/>
      <c r="I32" s="27"/>
      <c r="J32" s="27"/>
      <c r="K32" s="14"/>
      <c r="L32" s="15">
        <f>108/1000</f>
        <v>0.108</v>
      </c>
      <c r="M32" s="16"/>
      <c r="O32" s="13">
        <v>1017.5</v>
      </c>
      <c r="P32" s="14"/>
    </row>
    <row r="33" spans="1:16" ht="15.6">
      <c r="A33" s="2" t="s">
        <v>48</v>
      </c>
      <c r="B33" s="13"/>
      <c r="C33" s="27"/>
      <c r="D33" s="27"/>
      <c r="E33" s="27"/>
      <c r="F33" s="27"/>
      <c r="G33" s="27"/>
      <c r="H33" s="27"/>
      <c r="I33" s="27"/>
      <c r="J33" s="27"/>
      <c r="K33" s="14"/>
      <c r="L33" s="15">
        <f>125/1000</f>
        <v>0.125</v>
      </c>
      <c r="M33" s="16"/>
      <c r="O33" s="13">
        <v>346</v>
      </c>
      <c r="P33" s="14"/>
    </row>
    <row r="34" spans="1:16" ht="15.6">
      <c r="A34" s="2" t="s">
        <v>49</v>
      </c>
      <c r="B34" s="13"/>
      <c r="C34" s="27"/>
      <c r="D34" s="27"/>
      <c r="E34" s="27"/>
      <c r="F34" s="27"/>
      <c r="G34" s="27"/>
      <c r="H34" s="27"/>
      <c r="I34" s="27"/>
      <c r="J34" s="27"/>
      <c r="K34" s="14"/>
      <c r="L34" s="15">
        <f>159/1000</f>
        <v>0.159</v>
      </c>
      <c r="M34" s="16"/>
      <c r="O34" s="13">
        <v>366.5</v>
      </c>
      <c r="P34" s="14"/>
    </row>
    <row r="35" spans="1:16" ht="15.6">
      <c r="A35" s="2" t="s">
        <v>50</v>
      </c>
      <c r="B35" s="13"/>
      <c r="C35" s="27"/>
      <c r="D35" s="27"/>
      <c r="E35" s="27"/>
      <c r="F35" s="27"/>
      <c r="G35" s="27"/>
      <c r="H35" s="27"/>
      <c r="I35" s="27"/>
      <c r="J35" s="27"/>
      <c r="K35" s="14"/>
      <c r="L35" s="15">
        <f>219/1000</f>
        <v>0.219</v>
      </c>
      <c r="M35" s="16"/>
      <c r="O35" s="13">
        <v>455</v>
      </c>
      <c r="P35" s="14"/>
    </row>
    <row r="36" spans="1:16" ht="15.6">
      <c r="A36" s="2" t="s">
        <v>51</v>
      </c>
      <c r="B36" s="13"/>
      <c r="C36" s="27"/>
      <c r="D36" s="27"/>
      <c r="E36" s="27"/>
      <c r="F36" s="27"/>
      <c r="G36" s="27"/>
      <c r="H36" s="27"/>
      <c r="I36" s="27"/>
      <c r="J36" s="27"/>
      <c r="K36" s="14"/>
      <c r="L36" s="15">
        <f>273/1000</f>
        <v>0.27300000000000002</v>
      </c>
      <c r="M36" s="16"/>
      <c r="O36" s="13"/>
      <c r="P36" s="14"/>
    </row>
    <row r="37" spans="1:16" ht="15.6">
      <c r="A37" s="2" t="s">
        <v>52</v>
      </c>
      <c r="B37" s="13"/>
      <c r="C37" s="27"/>
      <c r="D37" s="27"/>
      <c r="E37" s="27"/>
      <c r="F37" s="27"/>
      <c r="G37" s="27"/>
      <c r="H37" s="27"/>
      <c r="I37" s="27"/>
      <c r="J37" s="27"/>
      <c r="K37" s="14"/>
      <c r="L37" s="15">
        <f>325/1000</f>
        <v>0.32500000000000001</v>
      </c>
      <c r="M37" s="16"/>
      <c r="O37" s="13"/>
      <c r="P37" s="14"/>
    </row>
    <row r="38" spans="1:16" ht="15.6">
      <c r="A38" s="2" t="s">
        <v>53</v>
      </c>
      <c r="B38" s="13"/>
      <c r="C38" s="27"/>
      <c r="D38" s="27"/>
      <c r="E38" s="27"/>
      <c r="F38" s="27"/>
      <c r="G38" s="27"/>
      <c r="H38" s="27"/>
      <c r="I38" s="27"/>
      <c r="J38" s="27"/>
      <c r="K38" s="14"/>
      <c r="L38" s="15">
        <f>426/1000</f>
        <v>0.42599999999999999</v>
      </c>
      <c r="M38" s="16"/>
      <c r="O38" s="13"/>
      <c r="P38" s="14"/>
    </row>
  </sheetData>
  <mergeCells count="82">
    <mergeCell ref="B37:K37"/>
    <mergeCell ref="L37:M37"/>
    <mergeCell ref="O37:P37"/>
    <mergeCell ref="B38:K38"/>
    <mergeCell ref="L38:M38"/>
    <mergeCell ref="O38:P38"/>
    <mergeCell ref="B35:K35"/>
    <mergeCell ref="L35:M35"/>
    <mergeCell ref="O35:P35"/>
    <mergeCell ref="B36:K36"/>
    <mergeCell ref="L36:M36"/>
    <mergeCell ref="O36:P36"/>
    <mergeCell ref="B33:K33"/>
    <mergeCell ref="L33:M33"/>
    <mergeCell ref="O33:P33"/>
    <mergeCell ref="B34:K34"/>
    <mergeCell ref="L34:M34"/>
    <mergeCell ref="O34:P34"/>
    <mergeCell ref="B31:K31"/>
    <mergeCell ref="L31:M31"/>
    <mergeCell ref="O31:P31"/>
    <mergeCell ref="B32:K32"/>
    <mergeCell ref="L32:M32"/>
    <mergeCell ref="O32:P32"/>
    <mergeCell ref="B29:K29"/>
    <mergeCell ref="L29:M29"/>
    <mergeCell ref="O29:P29"/>
    <mergeCell ref="B30:K30"/>
    <mergeCell ref="L30:M30"/>
    <mergeCell ref="O30:P30"/>
    <mergeCell ref="B28:K28"/>
    <mergeCell ref="L28:M28"/>
    <mergeCell ref="O28:P28"/>
    <mergeCell ref="B26:K26"/>
    <mergeCell ref="L26:M26"/>
    <mergeCell ref="O26:P26"/>
    <mergeCell ref="B27:K27"/>
    <mergeCell ref="L27:M27"/>
    <mergeCell ref="O27:P27"/>
    <mergeCell ref="B24:K24"/>
    <mergeCell ref="L24:M24"/>
    <mergeCell ref="O24:P24"/>
    <mergeCell ref="B25:K25"/>
    <mergeCell ref="L25:M25"/>
    <mergeCell ref="O25:P25"/>
    <mergeCell ref="B21:N21"/>
    <mergeCell ref="O21:P21"/>
    <mergeCell ref="A22:P22"/>
    <mergeCell ref="B23:K23"/>
    <mergeCell ref="L23:M23"/>
    <mergeCell ref="O23:P23"/>
    <mergeCell ref="B18:N18"/>
    <mergeCell ref="O18:P18"/>
    <mergeCell ref="B19:N19"/>
    <mergeCell ref="O19:P19"/>
    <mergeCell ref="B20:N20"/>
    <mergeCell ref="O20:P20"/>
    <mergeCell ref="B15:N15"/>
    <mergeCell ref="O15:P15"/>
    <mergeCell ref="B16:N16"/>
    <mergeCell ref="O16:P16"/>
    <mergeCell ref="B17:N17"/>
    <mergeCell ref="O17:P17"/>
    <mergeCell ref="B12:N12"/>
    <mergeCell ref="O12:P12"/>
    <mergeCell ref="B13:N13"/>
    <mergeCell ref="O13:P13"/>
    <mergeCell ref="B14:N14"/>
    <mergeCell ref="O14:P14"/>
    <mergeCell ref="B11:N11"/>
    <mergeCell ref="O11:P11"/>
    <mergeCell ref="B3:N3"/>
    <mergeCell ref="A5:P5"/>
    <mergeCell ref="B6:N6"/>
    <mergeCell ref="O6:P6"/>
    <mergeCell ref="B7:N7"/>
    <mergeCell ref="O7:P7"/>
    <mergeCell ref="B8:N8"/>
    <mergeCell ref="O8:P8"/>
    <mergeCell ref="B9:N9"/>
    <mergeCell ref="O9:P9"/>
    <mergeCell ref="A10:P10"/>
  </mergeCells>
  <pageMargins left="0.7" right="0.7" top="0.75" bottom="0.75" header="0.3" footer="0.3"/>
  <pageSetup paperSize="9" scale="92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2:P38"/>
  <sheetViews>
    <sheetView topLeftCell="B25" workbookViewId="0">
      <selection activeCell="D40" sqref="D40:J40"/>
    </sheetView>
  </sheetViews>
  <sheetFormatPr defaultRowHeight="14.4"/>
  <cols>
    <col min="11" max="11" width="7.21875" customWidth="1"/>
    <col min="13" max="13" width="11.44140625" customWidth="1"/>
    <col min="14" max="14" width="0.109375" customWidth="1"/>
    <col min="16" max="16" width="7" customWidth="1"/>
  </cols>
  <sheetData>
    <row r="2" spans="1:16" ht="15.6">
      <c r="O2" s="1"/>
      <c r="P2" s="1"/>
    </row>
    <row r="3" spans="1:16" ht="28.8" customHeight="1">
      <c r="B3" s="9" t="s">
        <v>80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5" spans="1:16" ht="15.6">
      <c r="A5" s="6" t="s">
        <v>36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8"/>
    </row>
    <row r="6" spans="1:16" ht="34.200000000000003" customHeight="1">
      <c r="A6" s="2" t="s">
        <v>1</v>
      </c>
      <c r="B6" s="10" t="s">
        <v>2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2"/>
      <c r="O6" s="13">
        <v>0</v>
      </c>
      <c r="P6" s="14"/>
    </row>
    <row r="7" spans="1:16" ht="13.2" customHeight="1">
      <c r="A7" s="2" t="s">
        <v>3</v>
      </c>
      <c r="B7" s="10" t="s">
        <v>4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2"/>
      <c r="O7" s="28">
        <f>1559/1000</f>
        <v>1.5589999999999999</v>
      </c>
      <c r="P7" s="29"/>
    </row>
    <row r="8" spans="1:16" ht="29.4" customHeight="1">
      <c r="A8" s="2" t="s">
        <v>5</v>
      </c>
      <c r="B8" s="10" t="s">
        <v>6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2"/>
      <c r="O8" s="13">
        <v>0</v>
      </c>
      <c r="P8" s="14"/>
    </row>
    <row r="9" spans="1:16" ht="15.6">
      <c r="A9" s="2" t="s">
        <v>7</v>
      </c>
      <c r="B9" s="10" t="s">
        <v>8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2"/>
      <c r="O9" s="13">
        <v>13.05</v>
      </c>
      <c r="P9" s="14"/>
    </row>
    <row r="10" spans="1:16" ht="15.6">
      <c r="A10" s="6" t="s">
        <v>35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8"/>
    </row>
    <row r="11" spans="1:16" ht="31.2" customHeight="1">
      <c r="A11" s="2" t="s">
        <v>9</v>
      </c>
      <c r="B11" s="10" t="s">
        <v>10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2"/>
      <c r="O11" s="30"/>
      <c r="P11" s="31"/>
    </row>
    <row r="12" spans="1:16" ht="15.6">
      <c r="A12" s="2" t="s">
        <v>11</v>
      </c>
      <c r="B12" s="10" t="s">
        <v>12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2"/>
      <c r="O12" s="32">
        <f>O18+O17+O16</f>
        <v>6130.0402810602609</v>
      </c>
      <c r="P12" s="33"/>
    </row>
    <row r="13" spans="1:16" ht="15.6">
      <c r="A13" s="2" t="s">
        <v>13</v>
      </c>
      <c r="B13" s="10" t="s">
        <v>14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2"/>
      <c r="O13" s="36"/>
      <c r="P13" s="37"/>
    </row>
    <row r="14" spans="1:16" ht="15.6">
      <c r="A14" s="2" t="s">
        <v>15</v>
      </c>
      <c r="B14" s="10" t="s">
        <v>16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2"/>
      <c r="O14" s="13"/>
      <c r="P14" s="14"/>
    </row>
    <row r="15" spans="1:16" ht="15.6">
      <c r="A15" s="2" t="s">
        <v>17</v>
      </c>
      <c r="B15" s="10" t="s">
        <v>18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2"/>
      <c r="O15" s="13"/>
      <c r="P15" s="14"/>
    </row>
    <row r="16" spans="1:16" ht="15.6">
      <c r="A16" s="2" t="s">
        <v>19</v>
      </c>
      <c r="B16" s="10" t="s">
        <v>0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2"/>
      <c r="O16" s="32">
        <f>'[4]ТП 2019г.'!$EK$33</f>
        <v>68.446963677130071</v>
      </c>
      <c r="P16" s="33"/>
    </row>
    <row r="17" spans="1:16" ht="15.6">
      <c r="A17" s="2" t="s">
        <v>22</v>
      </c>
      <c r="B17" s="10" t="s">
        <v>21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2"/>
      <c r="O17" s="19">
        <f>'[4]ТП 2019г.'!$EJ$33+'[4]ТП 2019г.'!$EO$32</f>
        <v>571.54731738313058</v>
      </c>
      <c r="P17" s="20"/>
    </row>
    <row r="18" spans="1:16" ht="15.6">
      <c r="A18" s="2" t="s">
        <v>20</v>
      </c>
      <c r="B18" s="10" t="s">
        <v>23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2"/>
      <c r="O18" s="19">
        <f>O19+O20+O21</f>
        <v>5490.0460000000003</v>
      </c>
      <c r="P18" s="20"/>
    </row>
    <row r="19" spans="1:16" ht="15.6">
      <c r="A19" s="2"/>
      <c r="B19" s="10" t="s">
        <v>24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2"/>
      <c r="O19" s="17">
        <v>730.72199999999998</v>
      </c>
      <c r="P19" s="18"/>
    </row>
    <row r="20" spans="1:16" ht="15.6">
      <c r="A20" s="2"/>
      <c r="B20" s="10" t="s">
        <v>25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2"/>
      <c r="O20" s="17">
        <v>4362.1970000000001</v>
      </c>
      <c r="P20" s="18"/>
    </row>
    <row r="21" spans="1:16" ht="15.6">
      <c r="A21" s="2"/>
      <c r="B21" s="10" t="s">
        <v>26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2"/>
      <c r="O21" s="17">
        <v>397.12700000000001</v>
      </c>
      <c r="P21" s="18"/>
    </row>
    <row r="22" spans="1:16" ht="15.6">
      <c r="A22" s="6" t="s">
        <v>37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8"/>
    </row>
    <row r="23" spans="1:16" ht="30.6" customHeight="1">
      <c r="A23" s="2"/>
      <c r="B23" s="13" t="s">
        <v>34</v>
      </c>
      <c r="C23" s="27"/>
      <c r="D23" s="27"/>
      <c r="E23" s="27"/>
      <c r="F23" s="27"/>
      <c r="G23" s="27"/>
      <c r="H23" s="27"/>
      <c r="I23" s="27"/>
      <c r="J23" s="27"/>
      <c r="K23" s="14"/>
      <c r="L23" s="15" t="s">
        <v>28</v>
      </c>
      <c r="M23" s="16"/>
      <c r="O23" s="13" t="s">
        <v>27</v>
      </c>
      <c r="P23" s="14"/>
    </row>
    <row r="24" spans="1:16" ht="15.6">
      <c r="A24" s="2" t="s">
        <v>29</v>
      </c>
      <c r="B24" s="13"/>
      <c r="C24" s="27"/>
      <c r="D24" s="27"/>
      <c r="E24" s="27"/>
      <c r="F24" s="27"/>
      <c r="G24" s="27"/>
      <c r="H24" s="27"/>
      <c r="I24" s="27"/>
      <c r="J24" s="27"/>
      <c r="K24" s="14"/>
      <c r="L24" s="15">
        <f>15/1000</f>
        <v>1.4999999999999999E-2</v>
      </c>
      <c r="M24" s="16"/>
      <c r="O24" s="13"/>
      <c r="P24" s="14"/>
    </row>
    <row r="25" spans="1:16" ht="15.6">
      <c r="A25" s="2" t="s">
        <v>30</v>
      </c>
      <c r="B25" s="13"/>
      <c r="C25" s="27"/>
      <c r="D25" s="27"/>
      <c r="E25" s="27"/>
      <c r="F25" s="27"/>
      <c r="G25" s="27"/>
      <c r="H25" s="27"/>
      <c r="I25" s="27"/>
      <c r="J25" s="27"/>
      <c r="K25" s="14"/>
      <c r="L25" s="15">
        <f>20/1000</f>
        <v>0.02</v>
      </c>
      <c r="M25" s="16"/>
      <c r="O25" s="13"/>
      <c r="P25" s="14"/>
    </row>
    <row r="26" spans="1:16" ht="15.6">
      <c r="A26" s="2" t="s">
        <v>31</v>
      </c>
      <c r="B26" s="13"/>
      <c r="C26" s="27"/>
      <c r="D26" s="27"/>
      <c r="E26" s="27"/>
      <c r="F26" s="27"/>
      <c r="G26" s="27"/>
      <c r="H26" s="27"/>
      <c r="I26" s="27"/>
      <c r="J26" s="27"/>
      <c r="K26" s="14"/>
      <c r="L26" s="15">
        <f>25/1000</f>
        <v>2.5000000000000001E-2</v>
      </c>
      <c r="M26" s="16"/>
      <c r="O26" s="13">
        <v>34</v>
      </c>
      <c r="P26" s="14"/>
    </row>
    <row r="27" spans="1:16" ht="15.6">
      <c r="A27" s="2" t="s">
        <v>32</v>
      </c>
      <c r="B27" s="13"/>
      <c r="C27" s="27"/>
      <c r="D27" s="27"/>
      <c r="E27" s="27"/>
      <c r="F27" s="27"/>
      <c r="G27" s="27"/>
      <c r="H27" s="27"/>
      <c r="I27" s="27"/>
      <c r="J27" s="27"/>
      <c r="K27" s="14"/>
      <c r="L27" s="15">
        <f>32/1000</f>
        <v>3.2000000000000001E-2</v>
      </c>
      <c r="M27" s="16"/>
      <c r="O27" s="13">
        <v>12</v>
      </c>
      <c r="P27" s="14"/>
    </row>
    <row r="28" spans="1:16" ht="15.6">
      <c r="A28" s="2" t="s">
        <v>33</v>
      </c>
      <c r="B28" s="13"/>
      <c r="C28" s="27"/>
      <c r="D28" s="27"/>
      <c r="E28" s="27"/>
      <c r="F28" s="27"/>
      <c r="G28" s="27"/>
      <c r="H28" s="27"/>
      <c r="I28" s="27"/>
      <c r="J28" s="27"/>
      <c r="K28" s="14"/>
      <c r="L28" s="15">
        <f>45/1000</f>
        <v>4.4999999999999998E-2</v>
      </c>
      <c r="M28" s="16"/>
      <c r="O28" s="13"/>
      <c r="P28" s="14"/>
    </row>
    <row r="29" spans="1:16" ht="15.6">
      <c r="A29" s="2" t="s">
        <v>44</v>
      </c>
      <c r="B29" s="13"/>
      <c r="C29" s="27"/>
      <c r="D29" s="27"/>
      <c r="E29" s="27"/>
      <c r="F29" s="27"/>
      <c r="G29" s="27"/>
      <c r="H29" s="27"/>
      <c r="I29" s="27"/>
      <c r="J29" s="27"/>
      <c r="K29" s="14"/>
      <c r="L29" s="15">
        <f>57/1000</f>
        <v>5.7000000000000002E-2</v>
      </c>
      <c r="M29" s="16"/>
      <c r="O29" s="13">
        <v>20</v>
      </c>
      <c r="P29" s="14"/>
    </row>
    <row r="30" spans="1:16" ht="15.6">
      <c r="A30" s="2" t="s">
        <v>45</v>
      </c>
      <c r="B30" s="13"/>
      <c r="C30" s="27"/>
      <c r="D30" s="27"/>
      <c r="E30" s="27"/>
      <c r="F30" s="27"/>
      <c r="G30" s="27"/>
      <c r="H30" s="27"/>
      <c r="I30" s="27"/>
      <c r="J30" s="27"/>
      <c r="K30" s="14"/>
      <c r="L30" s="15">
        <f>76/1000</f>
        <v>7.5999999999999998E-2</v>
      </c>
      <c r="M30" s="16"/>
      <c r="O30" s="13">
        <v>21</v>
      </c>
      <c r="P30" s="14"/>
    </row>
    <row r="31" spans="1:16" ht="15.6">
      <c r="A31" s="2" t="s">
        <v>46</v>
      </c>
      <c r="B31" s="13"/>
      <c r="C31" s="27"/>
      <c r="D31" s="27"/>
      <c r="E31" s="27"/>
      <c r="F31" s="27"/>
      <c r="G31" s="27"/>
      <c r="H31" s="27"/>
      <c r="I31" s="27"/>
      <c r="J31" s="27"/>
      <c r="K31" s="14"/>
      <c r="L31" s="15">
        <f>89/1000</f>
        <v>8.8999999999999996E-2</v>
      </c>
      <c r="M31" s="16"/>
      <c r="O31" s="13">
        <v>279</v>
      </c>
      <c r="P31" s="14"/>
    </row>
    <row r="32" spans="1:16" ht="15.6">
      <c r="A32" s="2" t="s">
        <v>47</v>
      </c>
      <c r="B32" s="13"/>
      <c r="C32" s="27"/>
      <c r="D32" s="27"/>
      <c r="E32" s="27"/>
      <c r="F32" s="27"/>
      <c r="G32" s="27"/>
      <c r="H32" s="27"/>
      <c r="I32" s="27"/>
      <c r="J32" s="27"/>
      <c r="K32" s="14"/>
      <c r="L32" s="15">
        <f>108/1000</f>
        <v>0.108</v>
      </c>
      <c r="M32" s="16"/>
      <c r="O32" s="13">
        <v>250</v>
      </c>
      <c r="P32" s="14"/>
    </row>
    <row r="33" spans="1:16" ht="15.6">
      <c r="A33" s="2" t="s">
        <v>48</v>
      </c>
      <c r="B33" s="13"/>
      <c r="C33" s="27"/>
      <c r="D33" s="27"/>
      <c r="E33" s="27"/>
      <c r="F33" s="27"/>
      <c r="G33" s="27"/>
      <c r="H33" s="27"/>
      <c r="I33" s="27"/>
      <c r="J33" s="27"/>
      <c r="K33" s="14"/>
      <c r="L33" s="15">
        <f>125/1000</f>
        <v>0.125</v>
      </c>
      <c r="M33" s="16"/>
      <c r="O33" s="13">
        <v>174</v>
      </c>
      <c r="P33" s="14"/>
    </row>
    <row r="34" spans="1:16" ht="15.6">
      <c r="A34" s="2" t="s">
        <v>49</v>
      </c>
      <c r="B34" s="13"/>
      <c r="C34" s="27"/>
      <c r="D34" s="27"/>
      <c r="E34" s="27"/>
      <c r="F34" s="27"/>
      <c r="G34" s="27"/>
      <c r="H34" s="27"/>
      <c r="I34" s="27"/>
      <c r="J34" s="27"/>
      <c r="K34" s="14"/>
      <c r="L34" s="15">
        <f>159/1000</f>
        <v>0.159</v>
      </c>
      <c r="M34" s="16"/>
      <c r="O34" s="13">
        <v>359</v>
      </c>
      <c r="P34" s="14"/>
    </row>
    <row r="35" spans="1:16" ht="15.6">
      <c r="A35" s="2" t="s">
        <v>50</v>
      </c>
      <c r="B35" s="13"/>
      <c r="C35" s="27"/>
      <c r="D35" s="27"/>
      <c r="E35" s="27"/>
      <c r="F35" s="27"/>
      <c r="G35" s="27"/>
      <c r="H35" s="27"/>
      <c r="I35" s="27"/>
      <c r="J35" s="27"/>
      <c r="K35" s="14"/>
      <c r="L35" s="15">
        <f>219/1000</f>
        <v>0.219</v>
      </c>
      <c r="M35" s="16"/>
      <c r="O35" s="13">
        <v>85</v>
      </c>
      <c r="P35" s="14"/>
    </row>
    <row r="36" spans="1:16" ht="15.6">
      <c r="A36" s="2" t="s">
        <v>51</v>
      </c>
      <c r="B36" s="13"/>
      <c r="C36" s="27"/>
      <c r="D36" s="27"/>
      <c r="E36" s="27"/>
      <c r="F36" s="27"/>
      <c r="G36" s="27"/>
      <c r="H36" s="27"/>
      <c r="I36" s="27"/>
      <c r="J36" s="27"/>
      <c r="K36" s="14"/>
      <c r="L36" s="15">
        <f>273/1000</f>
        <v>0.27300000000000002</v>
      </c>
      <c r="M36" s="16"/>
      <c r="O36" s="13">
        <v>325</v>
      </c>
      <c r="P36" s="14"/>
    </row>
    <row r="37" spans="1:16" ht="15.6">
      <c r="A37" s="2" t="s">
        <v>52</v>
      </c>
      <c r="B37" s="13"/>
      <c r="C37" s="27"/>
      <c r="D37" s="27"/>
      <c r="E37" s="27"/>
      <c r="F37" s="27"/>
      <c r="G37" s="27"/>
      <c r="H37" s="27"/>
      <c r="I37" s="27"/>
      <c r="J37" s="27"/>
      <c r="K37" s="14"/>
      <c r="L37" s="15">
        <f>325/1000</f>
        <v>0.32500000000000001</v>
      </c>
      <c r="M37" s="16"/>
      <c r="O37" s="13"/>
      <c r="P37" s="14"/>
    </row>
    <row r="38" spans="1:16" ht="15.6">
      <c r="A38" s="2" t="s">
        <v>53</v>
      </c>
      <c r="B38" s="13"/>
      <c r="C38" s="27"/>
      <c r="D38" s="27"/>
      <c r="E38" s="27"/>
      <c r="F38" s="27"/>
      <c r="G38" s="27"/>
      <c r="H38" s="27"/>
      <c r="I38" s="27"/>
      <c r="J38" s="27"/>
      <c r="K38" s="14"/>
      <c r="L38" s="15">
        <f>426/1000</f>
        <v>0.42599999999999999</v>
      </c>
      <c r="M38" s="16"/>
      <c r="O38" s="13"/>
      <c r="P38" s="14"/>
    </row>
  </sheetData>
  <mergeCells count="82">
    <mergeCell ref="B37:K37"/>
    <mergeCell ref="L37:M37"/>
    <mergeCell ref="O37:P37"/>
    <mergeCell ref="B38:K38"/>
    <mergeCell ref="L38:M38"/>
    <mergeCell ref="O38:P38"/>
    <mergeCell ref="B35:K35"/>
    <mergeCell ref="L35:M35"/>
    <mergeCell ref="O35:P35"/>
    <mergeCell ref="B36:K36"/>
    <mergeCell ref="L36:M36"/>
    <mergeCell ref="O36:P36"/>
    <mergeCell ref="B33:K33"/>
    <mergeCell ref="L33:M33"/>
    <mergeCell ref="O33:P33"/>
    <mergeCell ref="B34:K34"/>
    <mergeCell ref="L34:M34"/>
    <mergeCell ref="O34:P34"/>
    <mergeCell ref="B31:K31"/>
    <mergeCell ref="L31:M31"/>
    <mergeCell ref="O31:P31"/>
    <mergeCell ref="B32:K32"/>
    <mergeCell ref="L32:M32"/>
    <mergeCell ref="O32:P32"/>
    <mergeCell ref="B29:K29"/>
    <mergeCell ref="L29:M29"/>
    <mergeCell ref="O29:P29"/>
    <mergeCell ref="B30:K30"/>
    <mergeCell ref="L30:M30"/>
    <mergeCell ref="O30:P30"/>
    <mergeCell ref="B28:K28"/>
    <mergeCell ref="L28:M28"/>
    <mergeCell ref="O28:P28"/>
    <mergeCell ref="B26:K26"/>
    <mergeCell ref="L26:M26"/>
    <mergeCell ref="O26:P26"/>
    <mergeCell ref="B27:K27"/>
    <mergeCell ref="L27:M27"/>
    <mergeCell ref="O27:P27"/>
    <mergeCell ref="B24:K24"/>
    <mergeCell ref="L24:M24"/>
    <mergeCell ref="O24:P24"/>
    <mergeCell ref="B25:K25"/>
    <mergeCell ref="L25:M25"/>
    <mergeCell ref="O25:P25"/>
    <mergeCell ref="B21:N21"/>
    <mergeCell ref="O21:P21"/>
    <mergeCell ref="A22:P22"/>
    <mergeCell ref="B23:K23"/>
    <mergeCell ref="L23:M23"/>
    <mergeCell ref="O23:P23"/>
    <mergeCell ref="B18:N18"/>
    <mergeCell ref="O18:P18"/>
    <mergeCell ref="B19:N19"/>
    <mergeCell ref="O19:P19"/>
    <mergeCell ref="B20:N20"/>
    <mergeCell ref="O20:P20"/>
    <mergeCell ref="B15:N15"/>
    <mergeCell ref="O15:P15"/>
    <mergeCell ref="B16:N16"/>
    <mergeCell ref="O16:P16"/>
    <mergeCell ref="B17:N17"/>
    <mergeCell ref="O17:P17"/>
    <mergeCell ref="B12:N12"/>
    <mergeCell ref="O12:P12"/>
    <mergeCell ref="B13:N13"/>
    <mergeCell ref="O13:P13"/>
    <mergeCell ref="B14:N14"/>
    <mergeCell ref="O14:P14"/>
    <mergeCell ref="B11:N11"/>
    <mergeCell ref="O11:P11"/>
    <mergeCell ref="B3:N3"/>
    <mergeCell ref="A5:P5"/>
    <mergeCell ref="B6:N6"/>
    <mergeCell ref="O6:P6"/>
    <mergeCell ref="B7:N7"/>
    <mergeCell ref="O7:P7"/>
    <mergeCell ref="B8:N8"/>
    <mergeCell ref="O8:P8"/>
    <mergeCell ref="B9:N9"/>
    <mergeCell ref="O9:P9"/>
    <mergeCell ref="A10:P10"/>
  </mergeCells>
  <pageMargins left="0.7" right="0.7" top="0.75" bottom="0.75" header="0.3" footer="0.3"/>
  <pageSetup paperSize="9" scale="92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2:P38"/>
  <sheetViews>
    <sheetView topLeftCell="A25" workbookViewId="0">
      <selection activeCell="D40" sqref="D40:J40"/>
    </sheetView>
  </sheetViews>
  <sheetFormatPr defaultRowHeight="14.4"/>
  <cols>
    <col min="11" max="11" width="7.21875" customWidth="1"/>
    <col min="13" max="13" width="11.44140625" customWidth="1"/>
    <col min="14" max="14" width="0.109375" customWidth="1"/>
    <col min="16" max="16" width="7" customWidth="1"/>
  </cols>
  <sheetData>
    <row r="2" spans="1:16" ht="15.6">
      <c r="O2" s="1"/>
      <c r="P2" s="1"/>
    </row>
    <row r="3" spans="1:16" ht="28.8" customHeight="1">
      <c r="B3" s="9" t="s">
        <v>81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5" spans="1:16" ht="15.6">
      <c r="A5" s="6" t="s">
        <v>36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8"/>
    </row>
    <row r="6" spans="1:16" ht="34.200000000000003" customHeight="1">
      <c r="A6" s="2" t="s">
        <v>1</v>
      </c>
      <c r="B6" s="10" t="s">
        <v>2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2"/>
      <c r="O6" s="13">
        <v>0</v>
      </c>
      <c r="P6" s="14"/>
    </row>
    <row r="7" spans="1:16" ht="13.2" customHeight="1">
      <c r="A7" s="2" t="s">
        <v>3</v>
      </c>
      <c r="B7" s="10" t="s">
        <v>4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2"/>
      <c r="O7" s="23">
        <f>2195.5/1000</f>
        <v>2.1955</v>
      </c>
      <c r="P7" s="24"/>
    </row>
    <row r="8" spans="1:16" ht="29.4" customHeight="1">
      <c r="A8" s="2" t="s">
        <v>5</v>
      </c>
      <c r="B8" s="10" t="s">
        <v>6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2"/>
      <c r="O8" s="13">
        <v>0</v>
      </c>
      <c r="P8" s="14"/>
    </row>
    <row r="9" spans="1:16" ht="15.6">
      <c r="A9" s="2" t="s">
        <v>7</v>
      </c>
      <c r="B9" s="10" t="s">
        <v>8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2"/>
      <c r="O9" s="13">
        <v>11.417999999999999</v>
      </c>
      <c r="P9" s="14"/>
    </row>
    <row r="10" spans="1:16" ht="15.6">
      <c r="A10" s="6" t="s">
        <v>35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8"/>
    </row>
    <row r="11" spans="1:16" ht="31.2" customHeight="1">
      <c r="A11" s="2" t="s">
        <v>9</v>
      </c>
      <c r="B11" s="10" t="s">
        <v>10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2"/>
      <c r="O11" s="28"/>
      <c r="P11" s="29"/>
    </row>
    <row r="12" spans="1:16" ht="15.6">
      <c r="A12" s="2" t="s">
        <v>11</v>
      </c>
      <c r="B12" s="10" t="s">
        <v>12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2"/>
      <c r="O12" s="19">
        <f>O18+O17+O16</f>
        <v>10042.901580946427</v>
      </c>
      <c r="P12" s="20"/>
    </row>
    <row r="13" spans="1:16" ht="15.6">
      <c r="A13" s="2" t="s">
        <v>13</v>
      </c>
      <c r="B13" s="10" t="s">
        <v>14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2"/>
      <c r="O13" s="25"/>
      <c r="P13" s="26"/>
    </row>
    <row r="14" spans="1:16" ht="15.6">
      <c r="A14" s="2" t="s">
        <v>15</v>
      </c>
      <c r="B14" s="10" t="s">
        <v>16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2"/>
      <c r="O14" s="17"/>
      <c r="P14" s="18"/>
    </row>
    <row r="15" spans="1:16" ht="15.6">
      <c r="A15" s="2" t="s">
        <v>17</v>
      </c>
      <c r="B15" s="10" t="s">
        <v>18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2"/>
      <c r="O15" s="17"/>
      <c r="P15" s="18"/>
    </row>
    <row r="16" spans="1:16" ht="15.6">
      <c r="A16" s="2" t="s">
        <v>19</v>
      </c>
      <c r="B16" s="10" t="s">
        <v>0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2"/>
      <c r="O16" s="19">
        <f>'[4]ТП 2019г.'!$EK$35</f>
        <v>39.800461031832413</v>
      </c>
      <c r="P16" s="20"/>
    </row>
    <row r="17" spans="1:16" ht="15.6">
      <c r="A17" s="2" t="s">
        <v>22</v>
      </c>
      <c r="B17" s="10" t="s">
        <v>21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2"/>
      <c r="O17" s="19">
        <f>'[4]ТП 2019г.'!$EJ$35+'[4]ТП 2019г.'!$EO$34</f>
        <v>938.54611991459444</v>
      </c>
      <c r="P17" s="20"/>
    </row>
    <row r="18" spans="1:16" ht="15.6">
      <c r="A18" s="2" t="s">
        <v>20</v>
      </c>
      <c r="B18" s="10" t="s">
        <v>23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2"/>
      <c r="O18" s="17">
        <f>O19+O20+O21</f>
        <v>9064.5550000000003</v>
      </c>
      <c r="P18" s="18"/>
    </row>
    <row r="19" spans="1:16" ht="15.6">
      <c r="A19" s="2"/>
      <c r="B19" s="10" t="s">
        <v>24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2"/>
      <c r="O19" s="17">
        <v>1468.4670000000001</v>
      </c>
      <c r="P19" s="18"/>
    </row>
    <row r="20" spans="1:16" ht="15.6">
      <c r="A20" s="2"/>
      <c r="B20" s="10" t="s">
        <v>25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2"/>
      <c r="O20" s="17">
        <v>6707.8469999999998</v>
      </c>
      <c r="P20" s="18"/>
    </row>
    <row r="21" spans="1:16" ht="15.6">
      <c r="A21" s="2"/>
      <c r="B21" s="10" t="s">
        <v>26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2"/>
      <c r="O21" s="17">
        <v>888.24099999999999</v>
      </c>
      <c r="P21" s="18"/>
    </row>
    <row r="22" spans="1:16" ht="15.6">
      <c r="A22" s="6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8"/>
    </row>
    <row r="23" spans="1:16" ht="30.6" customHeight="1">
      <c r="A23" s="2"/>
      <c r="B23" s="13" t="s">
        <v>34</v>
      </c>
      <c r="C23" s="27"/>
      <c r="D23" s="27"/>
      <c r="E23" s="27"/>
      <c r="F23" s="27"/>
      <c r="G23" s="27"/>
      <c r="H23" s="27"/>
      <c r="I23" s="27"/>
      <c r="J23" s="27"/>
      <c r="K23" s="14"/>
      <c r="L23" s="15" t="s">
        <v>28</v>
      </c>
      <c r="M23" s="16"/>
      <c r="O23" s="13" t="s">
        <v>27</v>
      </c>
      <c r="P23" s="14"/>
    </row>
    <row r="24" spans="1:16" ht="15.6">
      <c r="A24" s="2" t="s">
        <v>29</v>
      </c>
      <c r="B24" s="13"/>
      <c r="C24" s="27"/>
      <c r="D24" s="27"/>
      <c r="E24" s="27"/>
      <c r="F24" s="27"/>
      <c r="G24" s="27"/>
      <c r="H24" s="27"/>
      <c r="I24" s="27"/>
      <c r="J24" s="27"/>
      <c r="K24" s="14"/>
      <c r="L24" s="15">
        <f>15/1000</f>
        <v>1.4999999999999999E-2</v>
      </c>
      <c r="M24" s="16"/>
      <c r="O24" s="13"/>
      <c r="P24" s="14"/>
    </row>
    <row r="25" spans="1:16" ht="15.6">
      <c r="A25" s="2" t="s">
        <v>30</v>
      </c>
      <c r="B25" s="13"/>
      <c r="C25" s="27"/>
      <c r="D25" s="27"/>
      <c r="E25" s="27"/>
      <c r="F25" s="27"/>
      <c r="G25" s="27"/>
      <c r="H25" s="27"/>
      <c r="I25" s="27"/>
      <c r="J25" s="27"/>
      <c r="K25" s="14"/>
      <c r="L25" s="15">
        <f>20/1000</f>
        <v>0.02</v>
      </c>
      <c r="M25" s="16"/>
      <c r="O25" s="13"/>
      <c r="P25" s="14"/>
    </row>
    <row r="26" spans="1:16" ht="15.6">
      <c r="A26" s="2" t="s">
        <v>31</v>
      </c>
      <c r="B26" s="13"/>
      <c r="C26" s="27"/>
      <c r="D26" s="27"/>
      <c r="E26" s="27"/>
      <c r="F26" s="27"/>
      <c r="G26" s="27"/>
      <c r="H26" s="27"/>
      <c r="I26" s="27"/>
      <c r="J26" s="27"/>
      <c r="K26" s="14"/>
      <c r="L26" s="15">
        <f>25/1000</f>
        <v>2.5000000000000001E-2</v>
      </c>
      <c r="M26" s="16"/>
      <c r="O26" s="13"/>
      <c r="P26" s="14"/>
    </row>
    <row r="27" spans="1:16" ht="15.6">
      <c r="A27" s="2" t="s">
        <v>32</v>
      </c>
      <c r="B27" s="13"/>
      <c r="C27" s="27"/>
      <c r="D27" s="27"/>
      <c r="E27" s="27"/>
      <c r="F27" s="27"/>
      <c r="G27" s="27"/>
      <c r="H27" s="27"/>
      <c r="I27" s="27"/>
      <c r="J27" s="27"/>
      <c r="K27" s="14"/>
      <c r="L27" s="15">
        <f>32/1000</f>
        <v>3.2000000000000001E-2</v>
      </c>
      <c r="M27" s="16"/>
      <c r="O27" s="13">
        <v>59</v>
      </c>
      <c r="P27" s="14"/>
    </row>
    <row r="28" spans="1:16" ht="15.6">
      <c r="A28" s="2" t="s">
        <v>33</v>
      </c>
      <c r="B28" s="13"/>
      <c r="C28" s="27"/>
      <c r="D28" s="27"/>
      <c r="E28" s="27"/>
      <c r="F28" s="27"/>
      <c r="G28" s="27"/>
      <c r="H28" s="27"/>
      <c r="I28" s="27"/>
      <c r="J28" s="27"/>
      <c r="K28" s="14"/>
      <c r="L28" s="15">
        <f>45/1000</f>
        <v>4.4999999999999998E-2</v>
      </c>
      <c r="M28" s="16"/>
      <c r="O28" s="13">
        <v>123</v>
      </c>
      <c r="P28" s="14"/>
    </row>
    <row r="29" spans="1:16" ht="15.6">
      <c r="A29" s="2" t="s">
        <v>44</v>
      </c>
      <c r="B29" s="13"/>
      <c r="C29" s="27"/>
      <c r="D29" s="27"/>
      <c r="E29" s="27"/>
      <c r="F29" s="27"/>
      <c r="G29" s="27"/>
      <c r="H29" s="27"/>
      <c r="I29" s="27"/>
      <c r="J29" s="27"/>
      <c r="K29" s="14"/>
      <c r="L29" s="15">
        <f>57/1000</f>
        <v>5.7000000000000002E-2</v>
      </c>
      <c r="M29" s="16"/>
      <c r="O29" s="13">
        <v>300</v>
      </c>
      <c r="P29" s="14"/>
    </row>
    <row r="30" spans="1:16" ht="15.6">
      <c r="A30" s="2" t="s">
        <v>45</v>
      </c>
      <c r="B30" s="13"/>
      <c r="C30" s="27"/>
      <c r="D30" s="27"/>
      <c r="E30" s="27"/>
      <c r="F30" s="27"/>
      <c r="G30" s="27"/>
      <c r="H30" s="27"/>
      <c r="I30" s="27"/>
      <c r="J30" s="27"/>
      <c r="K30" s="14"/>
      <c r="L30" s="15">
        <f>76/1000</f>
        <v>7.5999999999999998E-2</v>
      </c>
      <c r="M30" s="16"/>
      <c r="O30" s="13">
        <v>229</v>
      </c>
      <c r="P30" s="14"/>
    </row>
    <row r="31" spans="1:16" ht="15.6">
      <c r="A31" s="2" t="s">
        <v>46</v>
      </c>
      <c r="B31" s="13"/>
      <c r="C31" s="27"/>
      <c r="D31" s="27"/>
      <c r="E31" s="27"/>
      <c r="F31" s="27"/>
      <c r="G31" s="27"/>
      <c r="H31" s="27"/>
      <c r="I31" s="27"/>
      <c r="J31" s="27"/>
      <c r="K31" s="14"/>
      <c r="L31" s="15">
        <f>89/1000</f>
        <v>8.8999999999999996E-2</v>
      </c>
      <c r="M31" s="16"/>
      <c r="O31" s="13">
        <v>231</v>
      </c>
      <c r="P31" s="14"/>
    </row>
    <row r="32" spans="1:16" ht="15.6">
      <c r="A32" s="2" t="s">
        <v>47</v>
      </c>
      <c r="B32" s="13"/>
      <c r="C32" s="27"/>
      <c r="D32" s="27"/>
      <c r="E32" s="27"/>
      <c r="F32" s="27"/>
      <c r="G32" s="27"/>
      <c r="H32" s="27"/>
      <c r="I32" s="27"/>
      <c r="J32" s="27"/>
      <c r="K32" s="14"/>
      <c r="L32" s="15">
        <f>108/1000</f>
        <v>0.108</v>
      </c>
      <c r="M32" s="16"/>
      <c r="O32" s="13">
        <v>527</v>
      </c>
      <c r="P32" s="14"/>
    </row>
    <row r="33" spans="1:16" ht="15.6">
      <c r="A33" s="2" t="s">
        <v>48</v>
      </c>
      <c r="B33" s="13"/>
      <c r="C33" s="27"/>
      <c r="D33" s="27"/>
      <c r="E33" s="27"/>
      <c r="F33" s="27"/>
      <c r="G33" s="27"/>
      <c r="H33" s="27"/>
      <c r="I33" s="27"/>
      <c r="J33" s="27"/>
      <c r="K33" s="14"/>
      <c r="L33" s="15">
        <f>125/1000</f>
        <v>0.125</v>
      </c>
      <c r="M33" s="16"/>
      <c r="O33" s="13">
        <v>65</v>
      </c>
      <c r="P33" s="14"/>
    </row>
    <row r="34" spans="1:16" ht="15.6">
      <c r="A34" s="2" t="s">
        <v>49</v>
      </c>
      <c r="B34" s="13"/>
      <c r="C34" s="27"/>
      <c r="D34" s="27"/>
      <c r="E34" s="27"/>
      <c r="F34" s="27"/>
      <c r="G34" s="27"/>
      <c r="H34" s="27"/>
      <c r="I34" s="27"/>
      <c r="J34" s="27"/>
      <c r="K34" s="14"/>
      <c r="L34" s="15">
        <f>159/1000</f>
        <v>0.159</v>
      </c>
      <c r="M34" s="16"/>
      <c r="O34" s="13">
        <v>173.5</v>
      </c>
      <c r="P34" s="14"/>
    </row>
    <row r="35" spans="1:16" ht="15.6">
      <c r="A35" s="2" t="s">
        <v>50</v>
      </c>
      <c r="B35" s="13"/>
      <c r="C35" s="27"/>
      <c r="D35" s="27"/>
      <c r="E35" s="27"/>
      <c r="F35" s="27"/>
      <c r="G35" s="27"/>
      <c r="H35" s="27"/>
      <c r="I35" s="27"/>
      <c r="J35" s="27"/>
      <c r="K35" s="14"/>
      <c r="L35" s="15">
        <f>219/1000</f>
        <v>0.219</v>
      </c>
      <c r="M35" s="16"/>
      <c r="O35" s="13">
        <v>313</v>
      </c>
      <c r="P35" s="14"/>
    </row>
    <row r="36" spans="1:16" ht="15.6">
      <c r="A36" s="2" t="s">
        <v>51</v>
      </c>
      <c r="B36" s="13"/>
      <c r="C36" s="27"/>
      <c r="D36" s="27"/>
      <c r="E36" s="27"/>
      <c r="F36" s="27"/>
      <c r="G36" s="27"/>
      <c r="H36" s="27"/>
      <c r="I36" s="27"/>
      <c r="J36" s="27"/>
      <c r="K36" s="14"/>
      <c r="L36" s="15">
        <f>273/1000</f>
        <v>0.27300000000000002</v>
      </c>
      <c r="M36" s="16"/>
      <c r="O36" s="13">
        <v>175</v>
      </c>
      <c r="P36" s="14"/>
    </row>
    <row r="37" spans="1:16" ht="15.6">
      <c r="A37" s="2" t="s">
        <v>52</v>
      </c>
      <c r="B37" s="13"/>
      <c r="C37" s="27"/>
      <c r="D37" s="27"/>
      <c r="E37" s="27"/>
      <c r="F37" s="27"/>
      <c r="G37" s="27"/>
      <c r="H37" s="27"/>
      <c r="I37" s="27"/>
      <c r="J37" s="27"/>
      <c r="K37" s="14"/>
      <c r="L37" s="15">
        <f>325/1000</f>
        <v>0.32500000000000001</v>
      </c>
      <c r="M37" s="16"/>
      <c r="O37" s="13"/>
      <c r="P37" s="14"/>
    </row>
    <row r="38" spans="1:16" ht="15.6">
      <c r="A38" s="2" t="s">
        <v>53</v>
      </c>
      <c r="B38" s="13"/>
      <c r="C38" s="27"/>
      <c r="D38" s="27"/>
      <c r="E38" s="27"/>
      <c r="F38" s="27"/>
      <c r="G38" s="27"/>
      <c r="H38" s="27"/>
      <c r="I38" s="27"/>
      <c r="J38" s="27"/>
      <c r="K38" s="14"/>
      <c r="L38" s="15">
        <f>426/1000</f>
        <v>0.42599999999999999</v>
      </c>
      <c r="M38" s="16"/>
      <c r="O38" s="13"/>
      <c r="P38" s="14"/>
    </row>
  </sheetData>
  <mergeCells count="82">
    <mergeCell ref="B37:K37"/>
    <mergeCell ref="L37:M37"/>
    <mergeCell ref="O37:P37"/>
    <mergeCell ref="B38:K38"/>
    <mergeCell ref="L38:M38"/>
    <mergeCell ref="O38:P38"/>
    <mergeCell ref="B35:K35"/>
    <mergeCell ref="L35:M35"/>
    <mergeCell ref="O35:P35"/>
    <mergeCell ref="B36:K36"/>
    <mergeCell ref="L36:M36"/>
    <mergeCell ref="O36:P36"/>
    <mergeCell ref="B33:K33"/>
    <mergeCell ref="L33:M33"/>
    <mergeCell ref="O33:P33"/>
    <mergeCell ref="B34:K34"/>
    <mergeCell ref="L34:M34"/>
    <mergeCell ref="O34:P34"/>
    <mergeCell ref="B31:K31"/>
    <mergeCell ref="L31:M31"/>
    <mergeCell ref="O31:P31"/>
    <mergeCell ref="B32:K32"/>
    <mergeCell ref="L32:M32"/>
    <mergeCell ref="O32:P32"/>
    <mergeCell ref="B29:K29"/>
    <mergeCell ref="L29:M29"/>
    <mergeCell ref="O29:P29"/>
    <mergeCell ref="B30:K30"/>
    <mergeCell ref="L30:M30"/>
    <mergeCell ref="O30:P30"/>
    <mergeCell ref="B28:K28"/>
    <mergeCell ref="L28:M28"/>
    <mergeCell ref="O28:P28"/>
    <mergeCell ref="B26:K26"/>
    <mergeCell ref="L26:M26"/>
    <mergeCell ref="O26:P26"/>
    <mergeCell ref="B27:K27"/>
    <mergeCell ref="L27:M27"/>
    <mergeCell ref="O27:P27"/>
    <mergeCell ref="B24:K24"/>
    <mergeCell ref="L24:M24"/>
    <mergeCell ref="O24:P24"/>
    <mergeCell ref="B25:K25"/>
    <mergeCell ref="L25:M25"/>
    <mergeCell ref="O25:P25"/>
    <mergeCell ref="B21:N21"/>
    <mergeCell ref="O21:P21"/>
    <mergeCell ref="A22:P22"/>
    <mergeCell ref="B23:K23"/>
    <mergeCell ref="L23:M23"/>
    <mergeCell ref="O23:P23"/>
    <mergeCell ref="B18:N18"/>
    <mergeCell ref="O18:P18"/>
    <mergeCell ref="B19:N19"/>
    <mergeCell ref="O19:P19"/>
    <mergeCell ref="B20:N20"/>
    <mergeCell ref="O20:P20"/>
    <mergeCell ref="B15:N15"/>
    <mergeCell ref="O15:P15"/>
    <mergeCell ref="B16:N16"/>
    <mergeCell ref="O16:P16"/>
    <mergeCell ref="B17:N17"/>
    <mergeCell ref="O17:P17"/>
    <mergeCell ref="B12:N12"/>
    <mergeCell ref="O12:P12"/>
    <mergeCell ref="B13:N13"/>
    <mergeCell ref="O13:P13"/>
    <mergeCell ref="B14:N14"/>
    <mergeCell ref="O14:P14"/>
    <mergeCell ref="B11:N11"/>
    <mergeCell ref="O11:P11"/>
    <mergeCell ref="B3:N3"/>
    <mergeCell ref="A5:P5"/>
    <mergeCell ref="B6:N6"/>
    <mergeCell ref="O6:P6"/>
    <mergeCell ref="B7:N7"/>
    <mergeCell ref="O7:P7"/>
    <mergeCell ref="B8:N8"/>
    <mergeCell ref="O8:P8"/>
    <mergeCell ref="B9:N9"/>
    <mergeCell ref="O9:P9"/>
    <mergeCell ref="A10:P10"/>
  </mergeCells>
  <pageMargins left="0.7" right="0.7" top="0.75" bottom="0.75" header="0.3" footer="0.3"/>
  <pageSetup paperSize="9" scale="92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2:P38"/>
  <sheetViews>
    <sheetView topLeftCell="B25" workbookViewId="0">
      <selection activeCell="D40" sqref="D40:J40"/>
    </sheetView>
  </sheetViews>
  <sheetFormatPr defaultRowHeight="14.4"/>
  <cols>
    <col min="11" max="11" width="7.21875" customWidth="1"/>
    <col min="13" max="13" width="11.44140625" customWidth="1"/>
    <col min="14" max="14" width="0.109375" customWidth="1"/>
    <col min="16" max="16" width="7" customWidth="1"/>
  </cols>
  <sheetData>
    <row r="2" spans="1:16" ht="15.6">
      <c r="O2" s="1"/>
      <c r="P2" s="1"/>
    </row>
    <row r="3" spans="1:16" ht="28.8" customHeight="1">
      <c r="B3" s="9" t="s">
        <v>82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5" spans="1:16" ht="15.6">
      <c r="A5" s="6" t="s">
        <v>36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8"/>
    </row>
    <row r="6" spans="1:16" ht="34.200000000000003" customHeight="1">
      <c r="A6" s="2" t="s">
        <v>1</v>
      </c>
      <c r="B6" s="10" t="s">
        <v>2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2"/>
      <c r="O6" s="13">
        <v>0</v>
      </c>
      <c r="P6" s="14"/>
    </row>
    <row r="7" spans="1:16" ht="13.2" customHeight="1">
      <c r="A7" s="2" t="s">
        <v>3</v>
      </c>
      <c r="B7" s="10" t="s">
        <v>4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2"/>
      <c r="O7" s="28">
        <f>5005/1000</f>
        <v>5.0049999999999999</v>
      </c>
      <c r="P7" s="29"/>
    </row>
    <row r="8" spans="1:16" ht="29.4" customHeight="1">
      <c r="A8" s="2" t="s">
        <v>5</v>
      </c>
      <c r="B8" s="10" t="s">
        <v>6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2"/>
      <c r="O8" s="13">
        <v>0</v>
      </c>
      <c r="P8" s="14"/>
    </row>
    <row r="9" spans="1:16" ht="15.6">
      <c r="A9" s="2" t="s">
        <v>7</v>
      </c>
      <c r="B9" s="10" t="s">
        <v>8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2"/>
      <c r="O9" s="13">
        <v>21.751999999999999</v>
      </c>
      <c r="P9" s="14"/>
    </row>
    <row r="10" spans="1:16" ht="15.6">
      <c r="A10" s="6" t="s">
        <v>35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8"/>
    </row>
    <row r="11" spans="1:16" ht="31.2" customHeight="1">
      <c r="A11" s="2" t="s">
        <v>9</v>
      </c>
      <c r="B11" s="10" t="s">
        <v>10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2"/>
      <c r="O11" s="13"/>
      <c r="P11" s="14"/>
    </row>
    <row r="12" spans="1:16" ht="15.6">
      <c r="A12" s="2" t="s">
        <v>11</v>
      </c>
      <c r="B12" s="10" t="s">
        <v>12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2"/>
      <c r="O12" s="19">
        <f>O18+O17+O16</f>
        <v>19749.334988324517</v>
      </c>
      <c r="P12" s="20"/>
    </row>
    <row r="13" spans="1:16" ht="15.6">
      <c r="A13" s="2" t="s">
        <v>13</v>
      </c>
      <c r="B13" s="10" t="s">
        <v>14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2"/>
      <c r="O13" s="25"/>
      <c r="P13" s="26"/>
    </row>
    <row r="14" spans="1:16" ht="15.6">
      <c r="A14" s="2" t="s">
        <v>15</v>
      </c>
      <c r="B14" s="10" t="s">
        <v>16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2"/>
      <c r="O14" s="17"/>
      <c r="P14" s="18"/>
    </row>
    <row r="15" spans="1:16" ht="15.6">
      <c r="A15" s="2" t="s">
        <v>17</v>
      </c>
      <c r="B15" s="10" t="s">
        <v>18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2"/>
      <c r="O15" s="17"/>
      <c r="P15" s="18"/>
    </row>
    <row r="16" spans="1:16" ht="15.6">
      <c r="A16" s="2" t="s">
        <v>19</v>
      </c>
      <c r="B16" s="10" t="s">
        <v>0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2"/>
      <c r="O16" s="19">
        <f>'[4]ТП 2019г.'!$EK$37</f>
        <v>155.49364285714239</v>
      </c>
      <c r="P16" s="20"/>
    </row>
    <row r="17" spans="1:16" ht="15.6">
      <c r="A17" s="2" t="s">
        <v>22</v>
      </c>
      <c r="B17" s="10" t="s">
        <v>21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2"/>
      <c r="O17" s="19">
        <f>'[4]ТП 2019г.'!$EJ$37+'[4]ТП 2019г.'!$EO$36</f>
        <v>2178.5533454673737</v>
      </c>
      <c r="P17" s="20"/>
    </row>
    <row r="18" spans="1:16" ht="15.6">
      <c r="A18" s="2" t="s">
        <v>20</v>
      </c>
      <c r="B18" s="10" t="s">
        <v>23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2"/>
      <c r="O18" s="17">
        <f>O19+O20+O21</f>
        <v>17415.288</v>
      </c>
      <c r="P18" s="18"/>
    </row>
    <row r="19" spans="1:16" ht="15.6">
      <c r="A19" s="2"/>
      <c r="B19" s="10" t="s">
        <v>24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2"/>
      <c r="O19" s="17">
        <v>6608.1450000000004</v>
      </c>
      <c r="P19" s="18"/>
    </row>
    <row r="20" spans="1:16" ht="15.6">
      <c r="A20" s="2"/>
      <c r="B20" s="10" t="s">
        <v>25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2"/>
      <c r="O20" s="17">
        <v>6680.0280000000002</v>
      </c>
      <c r="P20" s="18"/>
    </row>
    <row r="21" spans="1:16" ht="15.6">
      <c r="A21" s="2"/>
      <c r="B21" s="10" t="s">
        <v>26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2"/>
      <c r="O21" s="19">
        <v>4127.1149999999998</v>
      </c>
      <c r="P21" s="20"/>
    </row>
    <row r="22" spans="1:16" ht="15.6">
      <c r="A22" s="6" t="s">
        <v>37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8"/>
    </row>
    <row r="23" spans="1:16" ht="30.6" customHeight="1">
      <c r="A23" s="2"/>
      <c r="B23" s="13" t="s">
        <v>34</v>
      </c>
      <c r="C23" s="27"/>
      <c r="D23" s="27"/>
      <c r="E23" s="27"/>
      <c r="F23" s="27"/>
      <c r="G23" s="27"/>
      <c r="H23" s="27"/>
      <c r="I23" s="27"/>
      <c r="J23" s="27"/>
      <c r="K23" s="14"/>
      <c r="L23" s="15" t="s">
        <v>28</v>
      </c>
      <c r="M23" s="16"/>
      <c r="O23" s="13" t="s">
        <v>27</v>
      </c>
      <c r="P23" s="14"/>
    </row>
    <row r="24" spans="1:16" ht="15.6">
      <c r="A24" s="2" t="s">
        <v>29</v>
      </c>
      <c r="B24" s="13"/>
      <c r="C24" s="27"/>
      <c r="D24" s="27"/>
      <c r="E24" s="27"/>
      <c r="F24" s="27"/>
      <c r="G24" s="27"/>
      <c r="H24" s="27"/>
      <c r="I24" s="27"/>
      <c r="J24" s="27"/>
      <c r="K24" s="14"/>
      <c r="L24" s="15">
        <f>15/1000</f>
        <v>1.4999999999999999E-2</v>
      </c>
      <c r="M24" s="16"/>
      <c r="O24" s="13"/>
      <c r="P24" s="14"/>
    </row>
    <row r="25" spans="1:16" ht="15.6">
      <c r="A25" s="2" t="s">
        <v>30</v>
      </c>
      <c r="B25" s="13"/>
      <c r="C25" s="27"/>
      <c r="D25" s="27"/>
      <c r="E25" s="27"/>
      <c r="F25" s="27"/>
      <c r="G25" s="27"/>
      <c r="H25" s="27"/>
      <c r="I25" s="27"/>
      <c r="J25" s="27"/>
      <c r="K25" s="14"/>
      <c r="L25" s="15">
        <f>20/1000</f>
        <v>0.02</v>
      </c>
      <c r="M25" s="16"/>
      <c r="O25" s="13"/>
      <c r="P25" s="14"/>
    </row>
    <row r="26" spans="1:16" ht="15.6">
      <c r="A26" s="2" t="s">
        <v>31</v>
      </c>
      <c r="B26" s="13"/>
      <c r="C26" s="27"/>
      <c r="D26" s="27"/>
      <c r="E26" s="27"/>
      <c r="F26" s="27"/>
      <c r="G26" s="27"/>
      <c r="H26" s="27"/>
      <c r="I26" s="27"/>
      <c r="J26" s="27"/>
      <c r="K26" s="14"/>
      <c r="L26" s="15">
        <f>25/1000</f>
        <v>2.5000000000000001E-2</v>
      </c>
      <c r="M26" s="16"/>
      <c r="O26" s="13">
        <v>8</v>
      </c>
      <c r="P26" s="14"/>
    </row>
    <row r="27" spans="1:16" ht="15.6">
      <c r="A27" s="2" t="s">
        <v>32</v>
      </c>
      <c r="B27" s="13"/>
      <c r="C27" s="27"/>
      <c r="D27" s="27"/>
      <c r="E27" s="27"/>
      <c r="F27" s="27"/>
      <c r="G27" s="27"/>
      <c r="H27" s="27"/>
      <c r="I27" s="27"/>
      <c r="J27" s="27"/>
      <c r="K27" s="14"/>
      <c r="L27" s="15">
        <f>32/1000</f>
        <v>3.2000000000000001E-2</v>
      </c>
      <c r="M27" s="16"/>
      <c r="O27" s="13">
        <v>196</v>
      </c>
      <c r="P27" s="14"/>
    </row>
    <row r="28" spans="1:16" ht="15.6">
      <c r="A28" s="2" t="s">
        <v>33</v>
      </c>
      <c r="B28" s="13"/>
      <c r="C28" s="27"/>
      <c r="D28" s="27"/>
      <c r="E28" s="27"/>
      <c r="F28" s="27"/>
      <c r="G28" s="27"/>
      <c r="H28" s="27"/>
      <c r="I28" s="27"/>
      <c r="J28" s="27"/>
      <c r="K28" s="14"/>
      <c r="L28" s="15">
        <f>45/1000</f>
        <v>4.4999999999999998E-2</v>
      </c>
      <c r="M28" s="16"/>
      <c r="O28" s="13">
        <v>71</v>
      </c>
      <c r="P28" s="14"/>
    </row>
    <row r="29" spans="1:16" ht="15.6">
      <c r="A29" s="2" t="s">
        <v>44</v>
      </c>
      <c r="B29" s="13"/>
      <c r="C29" s="27"/>
      <c r="D29" s="27"/>
      <c r="E29" s="27"/>
      <c r="F29" s="27"/>
      <c r="G29" s="27"/>
      <c r="H29" s="27"/>
      <c r="I29" s="27"/>
      <c r="J29" s="27"/>
      <c r="K29" s="14"/>
      <c r="L29" s="15">
        <f>57/1000</f>
        <v>5.7000000000000002E-2</v>
      </c>
      <c r="M29" s="16"/>
      <c r="O29" s="13">
        <v>1005</v>
      </c>
      <c r="P29" s="14"/>
    </row>
    <row r="30" spans="1:16" ht="15.6">
      <c r="A30" s="2" t="s">
        <v>45</v>
      </c>
      <c r="B30" s="13"/>
      <c r="C30" s="27"/>
      <c r="D30" s="27"/>
      <c r="E30" s="27"/>
      <c r="F30" s="27"/>
      <c r="G30" s="27"/>
      <c r="H30" s="27"/>
      <c r="I30" s="27"/>
      <c r="J30" s="27"/>
      <c r="K30" s="14"/>
      <c r="L30" s="15">
        <f>76/1000</f>
        <v>7.5999999999999998E-2</v>
      </c>
      <c r="M30" s="16"/>
      <c r="O30" s="13">
        <v>354</v>
      </c>
      <c r="P30" s="14"/>
    </row>
    <row r="31" spans="1:16" ht="15.6">
      <c r="A31" s="2" t="s">
        <v>46</v>
      </c>
      <c r="B31" s="13"/>
      <c r="C31" s="27"/>
      <c r="D31" s="27"/>
      <c r="E31" s="27"/>
      <c r="F31" s="27"/>
      <c r="G31" s="27"/>
      <c r="H31" s="27"/>
      <c r="I31" s="27"/>
      <c r="J31" s="27"/>
      <c r="K31" s="14"/>
      <c r="L31" s="15">
        <f>89/1000</f>
        <v>8.8999999999999996E-2</v>
      </c>
      <c r="M31" s="16"/>
      <c r="O31" s="13">
        <v>448</v>
      </c>
      <c r="P31" s="14"/>
    </row>
    <row r="32" spans="1:16" ht="15.6">
      <c r="A32" s="2" t="s">
        <v>47</v>
      </c>
      <c r="B32" s="13"/>
      <c r="C32" s="27"/>
      <c r="D32" s="27"/>
      <c r="E32" s="27"/>
      <c r="F32" s="27"/>
      <c r="G32" s="27"/>
      <c r="H32" s="27"/>
      <c r="I32" s="27"/>
      <c r="J32" s="27"/>
      <c r="K32" s="14"/>
      <c r="L32" s="15">
        <f>108/1000</f>
        <v>0.108</v>
      </c>
      <c r="M32" s="16"/>
      <c r="O32" s="13">
        <v>719</v>
      </c>
      <c r="P32" s="14"/>
    </row>
    <row r="33" spans="1:16" ht="15.6">
      <c r="A33" s="2" t="s">
        <v>48</v>
      </c>
      <c r="B33" s="13"/>
      <c r="C33" s="27"/>
      <c r="D33" s="27"/>
      <c r="E33" s="27"/>
      <c r="F33" s="27"/>
      <c r="G33" s="27"/>
      <c r="H33" s="27"/>
      <c r="I33" s="27"/>
      <c r="J33" s="27"/>
      <c r="K33" s="14"/>
      <c r="L33" s="15">
        <f>125/1000</f>
        <v>0.125</v>
      </c>
      <c r="M33" s="16"/>
      <c r="O33" s="13">
        <v>405</v>
      </c>
      <c r="P33" s="14"/>
    </row>
    <row r="34" spans="1:16" ht="15.6">
      <c r="A34" s="2" t="s">
        <v>49</v>
      </c>
      <c r="B34" s="13"/>
      <c r="C34" s="27"/>
      <c r="D34" s="27"/>
      <c r="E34" s="27"/>
      <c r="F34" s="27"/>
      <c r="G34" s="27"/>
      <c r="H34" s="27"/>
      <c r="I34" s="27"/>
      <c r="J34" s="27"/>
      <c r="K34" s="14"/>
      <c r="L34" s="15">
        <f>159/1000</f>
        <v>0.159</v>
      </c>
      <c r="M34" s="16"/>
      <c r="O34" s="13">
        <v>778</v>
      </c>
      <c r="P34" s="14"/>
    </row>
    <row r="35" spans="1:16" ht="15.6">
      <c r="A35" s="2" t="s">
        <v>50</v>
      </c>
      <c r="B35" s="13"/>
      <c r="C35" s="27"/>
      <c r="D35" s="27"/>
      <c r="E35" s="27"/>
      <c r="F35" s="27"/>
      <c r="G35" s="27"/>
      <c r="H35" s="27"/>
      <c r="I35" s="27"/>
      <c r="J35" s="27"/>
      <c r="K35" s="14"/>
      <c r="L35" s="15">
        <f>219/1000</f>
        <v>0.219</v>
      </c>
      <c r="M35" s="16"/>
      <c r="O35" s="13">
        <v>701</v>
      </c>
      <c r="P35" s="14"/>
    </row>
    <row r="36" spans="1:16" ht="15.6">
      <c r="A36" s="2" t="s">
        <v>51</v>
      </c>
      <c r="B36" s="13"/>
      <c r="C36" s="27"/>
      <c r="D36" s="27"/>
      <c r="E36" s="27"/>
      <c r="F36" s="27"/>
      <c r="G36" s="27"/>
      <c r="H36" s="27"/>
      <c r="I36" s="27"/>
      <c r="J36" s="27"/>
      <c r="K36" s="14"/>
      <c r="L36" s="15">
        <f>273/1000</f>
        <v>0.27300000000000002</v>
      </c>
      <c r="M36" s="16"/>
      <c r="O36" s="13">
        <v>133</v>
      </c>
      <c r="P36" s="14"/>
    </row>
    <row r="37" spans="1:16" ht="15.6">
      <c r="A37" s="2" t="s">
        <v>52</v>
      </c>
      <c r="B37" s="13"/>
      <c r="C37" s="27"/>
      <c r="D37" s="27"/>
      <c r="E37" s="27"/>
      <c r="F37" s="27"/>
      <c r="G37" s="27"/>
      <c r="H37" s="27"/>
      <c r="I37" s="27"/>
      <c r="J37" s="27"/>
      <c r="K37" s="14"/>
      <c r="L37" s="15">
        <f>325/1000</f>
        <v>0.32500000000000001</v>
      </c>
      <c r="M37" s="16"/>
      <c r="O37" s="13">
        <v>19</v>
      </c>
      <c r="P37" s="14"/>
    </row>
    <row r="38" spans="1:16" ht="15.6">
      <c r="A38" s="2" t="s">
        <v>53</v>
      </c>
      <c r="B38" s="13"/>
      <c r="C38" s="27"/>
      <c r="D38" s="27"/>
      <c r="E38" s="27"/>
      <c r="F38" s="27"/>
      <c r="G38" s="27"/>
      <c r="H38" s="27"/>
      <c r="I38" s="27"/>
      <c r="J38" s="27"/>
      <c r="K38" s="14"/>
      <c r="L38" s="15">
        <f>426/1000</f>
        <v>0.42599999999999999</v>
      </c>
      <c r="M38" s="16"/>
      <c r="O38" s="13">
        <v>168</v>
      </c>
      <c r="P38" s="14"/>
    </row>
  </sheetData>
  <mergeCells count="82">
    <mergeCell ref="B37:K37"/>
    <mergeCell ref="L37:M37"/>
    <mergeCell ref="O37:P37"/>
    <mergeCell ref="B38:K38"/>
    <mergeCell ref="L38:M38"/>
    <mergeCell ref="O38:P38"/>
    <mergeCell ref="B35:K35"/>
    <mergeCell ref="L35:M35"/>
    <mergeCell ref="O35:P35"/>
    <mergeCell ref="B36:K36"/>
    <mergeCell ref="L36:M36"/>
    <mergeCell ref="O36:P36"/>
    <mergeCell ref="B33:K33"/>
    <mergeCell ref="L33:M33"/>
    <mergeCell ref="O33:P33"/>
    <mergeCell ref="B34:K34"/>
    <mergeCell ref="L34:M34"/>
    <mergeCell ref="O34:P34"/>
    <mergeCell ref="B31:K31"/>
    <mergeCell ref="L31:M31"/>
    <mergeCell ref="O31:P31"/>
    <mergeCell ref="B32:K32"/>
    <mergeCell ref="L32:M32"/>
    <mergeCell ref="O32:P32"/>
    <mergeCell ref="B29:K29"/>
    <mergeCell ref="L29:M29"/>
    <mergeCell ref="O29:P29"/>
    <mergeCell ref="B30:K30"/>
    <mergeCell ref="L30:M30"/>
    <mergeCell ref="O30:P30"/>
    <mergeCell ref="B28:K28"/>
    <mergeCell ref="L28:M28"/>
    <mergeCell ref="O28:P28"/>
    <mergeCell ref="B26:K26"/>
    <mergeCell ref="L26:M26"/>
    <mergeCell ref="O26:P26"/>
    <mergeCell ref="B27:K27"/>
    <mergeCell ref="L27:M27"/>
    <mergeCell ref="O27:P27"/>
    <mergeCell ref="B24:K24"/>
    <mergeCell ref="L24:M24"/>
    <mergeCell ref="O24:P24"/>
    <mergeCell ref="B25:K25"/>
    <mergeCell ref="L25:M25"/>
    <mergeCell ref="O25:P25"/>
    <mergeCell ref="B21:N21"/>
    <mergeCell ref="O21:P21"/>
    <mergeCell ref="A22:P22"/>
    <mergeCell ref="B23:K23"/>
    <mergeCell ref="L23:M23"/>
    <mergeCell ref="O23:P23"/>
    <mergeCell ref="B18:N18"/>
    <mergeCell ref="O18:P18"/>
    <mergeCell ref="B19:N19"/>
    <mergeCell ref="O19:P19"/>
    <mergeCell ref="B20:N20"/>
    <mergeCell ref="O20:P20"/>
    <mergeCell ref="B15:N15"/>
    <mergeCell ref="O15:P15"/>
    <mergeCell ref="B16:N16"/>
    <mergeCell ref="O16:P16"/>
    <mergeCell ref="B17:N17"/>
    <mergeCell ref="O17:P17"/>
    <mergeCell ref="B12:N12"/>
    <mergeCell ref="O12:P12"/>
    <mergeCell ref="B13:N13"/>
    <mergeCell ref="O13:P13"/>
    <mergeCell ref="B14:N14"/>
    <mergeCell ref="O14:P14"/>
    <mergeCell ref="B11:N11"/>
    <mergeCell ref="O11:P11"/>
    <mergeCell ref="B3:N3"/>
    <mergeCell ref="A5:P5"/>
    <mergeCell ref="B6:N6"/>
    <mergeCell ref="O6:P6"/>
    <mergeCell ref="B7:N7"/>
    <mergeCell ref="O7:P7"/>
    <mergeCell ref="B8:N8"/>
    <mergeCell ref="O8:P8"/>
    <mergeCell ref="B9:N9"/>
    <mergeCell ref="O9:P9"/>
    <mergeCell ref="A10:P10"/>
  </mergeCells>
  <pageMargins left="0.7" right="0.7" top="0.75" bottom="0.75" header="0.3" footer="0.3"/>
  <pageSetup paperSize="9" scale="92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>
  <dimension ref="A1:P37"/>
  <sheetViews>
    <sheetView topLeftCell="A22" workbookViewId="0">
      <selection activeCell="D39" sqref="D39:J39"/>
    </sheetView>
  </sheetViews>
  <sheetFormatPr defaultRowHeight="14.4"/>
  <cols>
    <col min="11" max="11" width="7.21875" customWidth="1"/>
    <col min="13" max="13" width="11.44140625" customWidth="1"/>
    <col min="14" max="14" width="0.109375" customWidth="1"/>
    <col min="16" max="16" width="7" customWidth="1"/>
  </cols>
  <sheetData>
    <row r="1" spans="1:16" ht="15.6">
      <c r="O1" s="1"/>
      <c r="P1" s="1"/>
    </row>
    <row r="2" spans="1:16" ht="28.8" customHeight="1">
      <c r="B2" s="9" t="s">
        <v>83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4" spans="1:16" ht="15.6">
      <c r="A4" s="6" t="s">
        <v>36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8"/>
    </row>
    <row r="5" spans="1:16" ht="34.200000000000003" customHeight="1">
      <c r="A5" s="2" t="s">
        <v>1</v>
      </c>
      <c r="B5" s="10" t="s">
        <v>2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2"/>
      <c r="O5" s="13">
        <v>0</v>
      </c>
      <c r="P5" s="14"/>
    </row>
    <row r="6" spans="1:16" ht="13.2" customHeight="1">
      <c r="A6" s="2" t="s">
        <v>3</v>
      </c>
      <c r="B6" s="10" t="s">
        <v>4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2"/>
      <c r="O6" s="23">
        <f>1615.5/1000</f>
        <v>1.6154999999999999</v>
      </c>
      <c r="P6" s="24"/>
    </row>
    <row r="7" spans="1:16" ht="29.4" customHeight="1">
      <c r="A7" s="2" t="s">
        <v>5</v>
      </c>
      <c r="B7" s="10" t="s">
        <v>6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2"/>
      <c r="O7" s="13">
        <v>0</v>
      </c>
      <c r="P7" s="14"/>
    </row>
    <row r="8" spans="1:16" ht="15.6">
      <c r="A8" s="2" t="s">
        <v>7</v>
      </c>
      <c r="B8" s="10" t="s">
        <v>8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2"/>
      <c r="O8" s="13">
        <v>10.875</v>
      </c>
      <c r="P8" s="14"/>
    </row>
    <row r="9" spans="1:16" ht="15.6">
      <c r="A9" s="6" t="s">
        <v>43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8"/>
    </row>
    <row r="10" spans="1:16" ht="31.2" customHeight="1">
      <c r="A10" s="2" t="s">
        <v>9</v>
      </c>
      <c r="B10" s="10" t="s">
        <v>10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2"/>
      <c r="O10" s="13"/>
      <c r="P10" s="14"/>
    </row>
    <row r="11" spans="1:16" ht="15.6">
      <c r="A11" s="2" t="s">
        <v>11</v>
      </c>
      <c r="B11" s="10" t="s">
        <v>12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2"/>
      <c r="O11" s="19">
        <f>O17+O16+O15</f>
        <v>8593.9504354861601</v>
      </c>
      <c r="P11" s="20"/>
    </row>
    <row r="12" spans="1:16" ht="15.6">
      <c r="A12" s="2" t="s">
        <v>13</v>
      </c>
      <c r="B12" s="10" t="s">
        <v>14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2"/>
      <c r="O12" s="25"/>
      <c r="P12" s="26"/>
    </row>
    <row r="13" spans="1:16" ht="15.6">
      <c r="A13" s="2" t="s">
        <v>15</v>
      </c>
      <c r="B13" s="10" t="s">
        <v>16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2"/>
      <c r="O13" s="17"/>
      <c r="P13" s="18"/>
    </row>
    <row r="14" spans="1:16" ht="15.6">
      <c r="A14" s="2" t="s">
        <v>17</v>
      </c>
      <c r="B14" s="10" t="s">
        <v>18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2"/>
      <c r="O14" s="17"/>
      <c r="P14" s="18"/>
    </row>
    <row r="15" spans="1:16" ht="15.6">
      <c r="A15" s="2" t="s">
        <v>19</v>
      </c>
      <c r="B15" s="10" t="s">
        <v>0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2"/>
      <c r="O15" s="19">
        <f>'[4]ТП 2019г.'!$EK$39</f>
        <v>81.8127772706531</v>
      </c>
      <c r="P15" s="20"/>
    </row>
    <row r="16" spans="1:16" ht="15.6">
      <c r="A16" s="2" t="s">
        <v>22</v>
      </c>
      <c r="B16" s="10" t="s">
        <v>21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2"/>
      <c r="O16" s="19">
        <f>'[4]ТП 2019г.'!$EJ$39+'[4]ТП 2019г.'!$EO$38</f>
        <v>964.69365821550662</v>
      </c>
      <c r="P16" s="20"/>
    </row>
    <row r="17" spans="1:16" ht="15.6">
      <c r="A17" s="2" t="s">
        <v>20</v>
      </c>
      <c r="B17" s="10" t="s">
        <v>23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2"/>
      <c r="O17" s="17">
        <f>O18+O19+O20</f>
        <v>7547.4439999999995</v>
      </c>
      <c r="P17" s="18"/>
    </row>
    <row r="18" spans="1:16" ht="15.6">
      <c r="A18" s="2"/>
      <c r="B18" s="10" t="s">
        <v>24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2"/>
      <c r="O18" s="19">
        <v>738.09900000000005</v>
      </c>
      <c r="P18" s="20"/>
    </row>
    <row r="19" spans="1:16" ht="15.6">
      <c r="A19" s="2"/>
      <c r="B19" s="10" t="s">
        <v>25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2"/>
      <c r="O19" s="17">
        <v>6456.4759999999997</v>
      </c>
      <c r="P19" s="18"/>
    </row>
    <row r="20" spans="1:16" ht="15.6">
      <c r="A20" s="2"/>
      <c r="B20" s="10" t="s">
        <v>26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2"/>
      <c r="O20" s="17">
        <v>352.86900000000003</v>
      </c>
      <c r="P20" s="18"/>
    </row>
    <row r="21" spans="1:16" ht="15.6">
      <c r="A21" s="6" t="s">
        <v>37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8"/>
    </row>
    <row r="22" spans="1:16" ht="30.6" customHeight="1">
      <c r="A22" s="2"/>
      <c r="B22" s="13" t="s">
        <v>34</v>
      </c>
      <c r="C22" s="27"/>
      <c r="D22" s="27"/>
      <c r="E22" s="27"/>
      <c r="F22" s="27"/>
      <c r="G22" s="27"/>
      <c r="H22" s="27"/>
      <c r="I22" s="27"/>
      <c r="J22" s="27"/>
      <c r="K22" s="14"/>
      <c r="L22" s="15" t="s">
        <v>28</v>
      </c>
      <c r="M22" s="16"/>
      <c r="O22" s="13" t="s">
        <v>27</v>
      </c>
      <c r="P22" s="14"/>
    </row>
    <row r="23" spans="1:16" ht="15.6">
      <c r="A23" s="2" t="s">
        <v>29</v>
      </c>
      <c r="B23" s="13"/>
      <c r="C23" s="27"/>
      <c r="D23" s="27"/>
      <c r="E23" s="27"/>
      <c r="F23" s="27"/>
      <c r="G23" s="27"/>
      <c r="H23" s="27"/>
      <c r="I23" s="27"/>
      <c r="J23" s="27"/>
      <c r="K23" s="14"/>
      <c r="L23" s="15">
        <f>15/1000</f>
        <v>1.4999999999999999E-2</v>
      </c>
      <c r="M23" s="16"/>
      <c r="O23" s="13"/>
      <c r="P23" s="14"/>
    </row>
    <row r="24" spans="1:16" ht="15.6">
      <c r="A24" s="2" t="s">
        <v>30</v>
      </c>
      <c r="B24" s="13"/>
      <c r="C24" s="27"/>
      <c r="D24" s="27"/>
      <c r="E24" s="27"/>
      <c r="F24" s="27"/>
      <c r="G24" s="27"/>
      <c r="H24" s="27"/>
      <c r="I24" s="27"/>
      <c r="J24" s="27"/>
      <c r="K24" s="14"/>
      <c r="L24" s="15">
        <f>20/1000</f>
        <v>0.02</v>
      </c>
      <c r="M24" s="16"/>
      <c r="O24" s="13"/>
      <c r="P24" s="14"/>
    </row>
    <row r="25" spans="1:16" ht="15.6">
      <c r="A25" s="2" t="s">
        <v>31</v>
      </c>
      <c r="B25" s="13"/>
      <c r="C25" s="27"/>
      <c r="D25" s="27"/>
      <c r="E25" s="27"/>
      <c r="F25" s="27"/>
      <c r="G25" s="27"/>
      <c r="H25" s="27"/>
      <c r="I25" s="27"/>
      <c r="J25" s="27"/>
      <c r="K25" s="14"/>
      <c r="L25" s="15">
        <f>25/1000</f>
        <v>2.5000000000000001E-2</v>
      </c>
      <c r="M25" s="16"/>
      <c r="O25" s="13"/>
      <c r="P25" s="14"/>
    </row>
    <row r="26" spans="1:16" ht="15.6">
      <c r="A26" s="2" t="s">
        <v>32</v>
      </c>
      <c r="B26" s="13"/>
      <c r="C26" s="27"/>
      <c r="D26" s="27"/>
      <c r="E26" s="27"/>
      <c r="F26" s="27"/>
      <c r="G26" s="27"/>
      <c r="H26" s="27"/>
      <c r="I26" s="27"/>
      <c r="J26" s="27"/>
      <c r="K26" s="14"/>
      <c r="L26" s="15">
        <f>32/1000</f>
        <v>3.2000000000000001E-2</v>
      </c>
      <c r="M26" s="16"/>
      <c r="O26" s="13"/>
      <c r="P26" s="14"/>
    </row>
    <row r="27" spans="1:16" ht="15.6">
      <c r="A27" s="2" t="s">
        <v>33</v>
      </c>
      <c r="B27" s="13"/>
      <c r="C27" s="27"/>
      <c r="D27" s="27"/>
      <c r="E27" s="27"/>
      <c r="F27" s="27"/>
      <c r="G27" s="27"/>
      <c r="H27" s="27"/>
      <c r="I27" s="27"/>
      <c r="J27" s="27"/>
      <c r="K27" s="14"/>
      <c r="L27" s="15">
        <f>45/1000</f>
        <v>4.4999999999999998E-2</v>
      </c>
      <c r="M27" s="16"/>
      <c r="O27" s="13"/>
      <c r="P27" s="14"/>
    </row>
    <row r="28" spans="1:16" ht="15.6">
      <c r="A28" s="2" t="s">
        <v>44</v>
      </c>
      <c r="B28" s="13"/>
      <c r="C28" s="27"/>
      <c r="D28" s="27"/>
      <c r="E28" s="27"/>
      <c r="F28" s="27"/>
      <c r="G28" s="27"/>
      <c r="H28" s="27"/>
      <c r="I28" s="27"/>
      <c r="J28" s="27"/>
      <c r="K28" s="14"/>
      <c r="L28" s="15">
        <f>57/1000</f>
        <v>5.7000000000000002E-2</v>
      </c>
      <c r="M28" s="16"/>
      <c r="O28" s="13">
        <v>89</v>
      </c>
      <c r="P28" s="14"/>
    </row>
    <row r="29" spans="1:16" ht="15.6">
      <c r="A29" s="2" t="s">
        <v>45</v>
      </c>
      <c r="B29" s="13"/>
      <c r="C29" s="27"/>
      <c r="D29" s="27"/>
      <c r="E29" s="27"/>
      <c r="F29" s="27"/>
      <c r="G29" s="27"/>
      <c r="H29" s="27"/>
      <c r="I29" s="27"/>
      <c r="J29" s="27"/>
      <c r="K29" s="14"/>
      <c r="L29" s="15">
        <f>76/1000</f>
        <v>7.5999999999999998E-2</v>
      </c>
      <c r="M29" s="16"/>
      <c r="O29" s="13"/>
      <c r="P29" s="14"/>
    </row>
    <row r="30" spans="1:16" ht="15.6">
      <c r="A30" s="2" t="s">
        <v>46</v>
      </c>
      <c r="B30" s="13"/>
      <c r="C30" s="27"/>
      <c r="D30" s="27"/>
      <c r="E30" s="27"/>
      <c r="F30" s="27"/>
      <c r="G30" s="27"/>
      <c r="H30" s="27"/>
      <c r="I30" s="27"/>
      <c r="J30" s="27"/>
      <c r="K30" s="14"/>
      <c r="L30" s="15">
        <f>89/1000</f>
        <v>8.8999999999999996E-2</v>
      </c>
      <c r="M30" s="16"/>
      <c r="O30" s="13">
        <v>186</v>
      </c>
      <c r="P30" s="14"/>
    </row>
    <row r="31" spans="1:16" ht="15.6">
      <c r="A31" s="2" t="s">
        <v>47</v>
      </c>
      <c r="B31" s="13"/>
      <c r="C31" s="27"/>
      <c r="D31" s="27"/>
      <c r="E31" s="27"/>
      <c r="F31" s="27"/>
      <c r="G31" s="27"/>
      <c r="H31" s="27"/>
      <c r="I31" s="27"/>
      <c r="J31" s="27"/>
      <c r="K31" s="14"/>
      <c r="L31" s="15">
        <f>108/1000</f>
        <v>0.108</v>
      </c>
      <c r="M31" s="16"/>
      <c r="O31" s="13">
        <v>459</v>
      </c>
      <c r="P31" s="14"/>
    </row>
    <row r="32" spans="1:16" ht="15.6">
      <c r="A32" s="2" t="s">
        <v>48</v>
      </c>
      <c r="B32" s="13"/>
      <c r="C32" s="27"/>
      <c r="D32" s="27"/>
      <c r="E32" s="27"/>
      <c r="F32" s="27"/>
      <c r="G32" s="27"/>
      <c r="H32" s="27"/>
      <c r="I32" s="27"/>
      <c r="J32" s="27"/>
      <c r="K32" s="14"/>
      <c r="L32" s="15">
        <f>125/1000</f>
        <v>0.125</v>
      </c>
      <c r="M32" s="16"/>
      <c r="O32" s="13"/>
      <c r="P32" s="14"/>
    </row>
    <row r="33" spans="1:16" ht="15.6">
      <c r="A33" s="2" t="s">
        <v>49</v>
      </c>
      <c r="B33" s="13"/>
      <c r="C33" s="27"/>
      <c r="D33" s="27"/>
      <c r="E33" s="27"/>
      <c r="F33" s="27"/>
      <c r="G33" s="27"/>
      <c r="H33" s="27"/>
      <c r="I33" s="27"/>
      <c r="J33" s="27"/>
      <c r="K33" s="14"/>
      <c r="L33" s="15">
        <f>159/1000</f>
        <v>0.159</v>
      </c>
      <c r="M33" s="16"/>
      <c r="O33" s="13">
        <v>129</v>
      </c>
      <c r="P33" s="14"/>
    </row>
    <row r="34" spans="1:16" ht="15.6">
      <c r="A34" s="2" t="s">
        <v>50</v>
      </c>
      <c r="B34" s="13"/>
      <c r="C34" s="27"/>
      <c r="D34" s="27"/>
      <c r="E34" s="27"/>
      <c r="F34" s="27"/>
      <c r="G34" s="27"/>
      <c r="H34" s="27"/>
      <c r="I34" s="27"/>
      <c r="J34" s="27"/>
      <c r="K34" s="14"/>
      <c r="L34" s="15">
        <f>219/1000</f>
        <v>0.219</v>
      </c>
      <c r="M34" s="16"/>
      <c r="O34" s="13">
        <v>532</v>
      </c>
      <c r="P34" s="14"/>
    </row>
    <row r="35" spans="1:16" ht="15.6">
      <c r="A35" s="2" t="s">
        <v>51</v>
      </c>
      <c r="B35" s="13"/>
      <c r="C35" s="27"/>
      <c r="D35" s="27"/>
      <c r="E35" s="27"/>
      <c r="F35" s="27"/>
      <c r="G35" s="27"/>
      <c r="H35" s="27"/>
      <c r="I35" s="27"/>
      <c r="J35" s="27"/>
      <c r="K35" s="14"/>
      <c r="L35" s="15">
        <f>273/1000</f>
        <v>0.27300000000000002</v>
      </c>
      <c r="M35" s="16"/>
      <c r="O35" s="13"/>
      <c r="P35" s="14"/>
    </row>
    <row r="36" spans="1:16" ht="15.6">
      <c r="A36" s="2" t="s">
        <v>52</v>
      </c>
      <c r="B36" s="13"/>
      <c r="C36" s="27"/>
      <c r="D36" s="27"/>
      <c r="E36" s="27"/>
      <c r="F36" s="27"/>
      <c r="G36" s="27"/>
      <c r="H36" s="27"/>
      <c r="I36" s="27"/>
      <c r="J36" s="27"/>
      <c r="K36" s="14"/>
      <c r="L36" s="15">
        <f>325/1000</f>
        <v>0.32500000000000001</v>
      </c>
      <c r="M36" s="16"/>
      <c r="O36" s="13">
        <v>220.5</v>
      </c>
      <c r="P36" s="14"/>
    </row>
    <row r="37" spans="1:16" ht="15.6">
      <c r="A37" s="2" t="s">
        <v>53</v>
      </c>
      <c r="B37" s="13"/>
      <c r="C37" s="27"/>
      <c r="D37" s="27"/>
      <c r="E37" s="27"/>
      <c r="F37" s="27"/>
      <c r="G37" s="27"/>
      <c r="H37" s="27"/>
      <c r="I37" s="27"/>
      <c r="J37" s="27"/>
      <c r="K37" s="14"/>
      <c r="L37" s="15">
        <f>426/1000</f>
        <v>0.42599999999999999</v>
      </c>
      <c r="M37" s="16"/>
      <c r="O37" s="13"/>
      <c r="P37" s="14"/>
    </row>
  </sheetData>
  <mergeCells count="82">
    <mergeCell ref="O30:P30"/>
    <mergeCell ref="B36:K36"/>
    <mergeCell ref="L36:M36"/>
    <mergeCell ref="O36:P36"/>
    <mergeCell ref="B37:K37"/>
    <mergeCell ref="L37:M37"/>
    <mergeCell ref="O37:P37"/>
    <mergeCell ref="B34:K34"/>
    <mergeCell ref="L34:M34"/>
    <mergeCell ref="O34:P34"/>
    <mergeCell ref="B35:K35"/>
    <mergeCell ref="L35:M35"/>
    <mergeCell ref="O35:P35"/>
    <mergeCell ref="B32:K32"/>
    <mergeCell ref="L32:M32"/>
    <mergeCell ref="O32:P32"/>
    <mergeCell ref="B33:K33"/>
    <mergeCell ref="L33:M33"/>
    <mergeCell ref="O33:P33"/>
    <mergeCell ref="B30:K30"/>
    <mergeCell ref="L30:M30"/>
    <mergeCell ref="O31:P31"/>
    <mergeCell ref="B31:K31"/>
    <mergeCell ref="L31:M31"/>
    <mergeCell ref="B28:K28"/>
    <mergeCell ref="L28:M28"/>
    <mergeCell ref="O28:P28"/>
    <mergeCell ref="B29:K29"/>
    <mergeCell ref="L29:M29"/>
    <mergeCell ref="O29:P29"/>
    <mergeCell ref="B27:K27"/>
    <mergeCell ref="L27:M27"/>
    <mergeCell ref="O27:P27"/>
    <mergeCell ref="B25:K25"/>
    <mergeCell ref="L25:M25"/>
    <mergeCell ref="O25:P25"/>
    <mergeCell ref="B26:K26"/>
    <mergeCell ref="L26:M26"/>
    <mergeCell ref="O26:P26"/>
    <mergeCell ref="B23:K23"/>
    <mergeCell ref="L23:M23"/>
    <mergeCell ref="O23:P23"/>
    <mergeCell ref="B24:K24"/>
    <mergeCell ref="L24:M24"/>
    <mergeCell ref="O24:P24"/>
    <mergeCell ref="B20:N20"/>
    <mergeCell ref="O20:P20"/>
    <mergeCell ref="A21:P21"/>
    <mergeCell ref="B22:K22"/>
    <mergeCell ref="L22:M22"/>
    <mergeCell ref="O22:P22"/>
    <mergeCell ref="B17:N17"/>
    <mergeCell ref="O17:P17"/>
    <mergeCell ref="B18:N18"/>
    <mergeCell ref="O18:P18"/>
    <mergeCell ref="B19:N19"/>
    <mergeCell ref="O19:P19"/>
    <mergeCell ref="B14:N14"/>
    <mergeCell ref="O14:P14"/>
    <mergeCell ref="B15:N15"/>
    <mergeCell ref="O15:P15"/>
    <mergeCell ref="B16:N16"/>
    <mergeCell ref="O16:P16"/>
    <mergeCell ref="B11:N11"/>
    <mergeCell ref="O11:P11"/>
    <mergeCell ref="B12:N12"/>
    <mergeCell ref="O12:P12"/>
    <mergeCell ref="B13:N13"/>
    <mergeCell ref="O13:P13"/>
    <mergeCell ref="B10:N10"/>
    <mergeCell ref="O10:P10"/>
    <mergeCell ref="B2:N2"/>
    <mergeCell ref="A4:P4"/>
    <mergeCell ref="B5:N5"/>
    <mergeCell ref="O5:P5"/>
    <mergeCell ref="B6:N6"/>
    <mergeCell ref="O6:P6"/>
    <mergeCell ref="B7:N7"/>
    <mergeCell ref="O7:P7"/>
    <mergeCell ref="B8:N8"/>
    <mergeCell ref="O8:P8"/>
    <mergeCell ref="A9:P9"/>
  </mergeCells>
  <pageMargins left="0.7" right="0.7" top="0.75" bottom="0.75" header="0.3" footer="0.3"/>
  <pageSetup paperSize="9" scale="92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>
  <dimension ref="A2:P38"/>
  <sheetViews>
    <sheetView topLeftCell="A22" workbookViewId="0">
      <selection activeCell="D40" sqref="D40:J40"/>
    </sheetView>
  </sheetViews>
  <sheetFormatPr defaultRowHeight="14.4"/>
  <cols>
    <col min="11" max="11" width="7.21875" customWidth="1"/>
    <col min="13" max="13" width="11.44140625" customWidth="1"/>
    <col min="14" max="14" width="0.109375" customWidth="1"/>
    <col min="16" max="16" width="7" customWidth="1"/>
  </cols>
  <sheetData>
    <row r="2" spans="1:16" ht="15.6">
      <c r="O2" s="1"/>
      <c r="P2" s="1"/>
    </row>
    <row r="3" spans="1:16" ht="28.8" customHeight="1">
      <c r="B3" s="9" t="s">
        <v>84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5" spans="1:16" ht="15.6">
      <c r="A5" s="6" t="s">
        <v>36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8"/>
    </row>
    <row r="6" spans="1:16" ht="34.200000000000003" customHeight="1">
      <c r="A6" s="2" t="s">
        <v>1</v>
      </c>
      <c r="B6" s="10" t="s">
        <v>2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2"/>
      <c r="O6" s="13">
        <v>0</v>
      </c>
      <c r="P6" s="14"/>
    </row>
    <row r="7" spans="1:16" ht="13.2" customHeight="1">
      <c r="A7" s="2" t="s">
        <v>3</v>
      </c>
      <c r="B7" s="10" t="s">
        <v>4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2"/>
      <c r="O7" s="28">
        <f>1187/1000</f>
        <v>1.1870000000000001</v>
      </c>
      <c r="P7" s="29"/>
    </row>
    <row r="8" spans="1:16" ht="29.4" customHeight="1">
      <c r="A8" s="2" t="s">
        <v>5</v>
      </c>
      <c r="B8" s="10" t="s">
        <v>6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2"/>
      <c r="O8" s="13">
        <v>0</v>
      </c>
      <c r="P8" s="14"/>
    </row>
    <row r="9" spans="1:16" ht="15.6">
      <c r="A9" s="2" t="s">
        <v>7</v>
      </c>
      <c r="B9" s="10" t="s">
        <v>8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2"/>
      <c r="O9" s="13">
        <v>10.331</v>
      </c>
      <c r="P9" s="14"/>
    </row>
    <row r="10" spans="1:16" ht="15.6">
      <c r="A10" s="6" t="s">
        <v>43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8"/>
    </row>
    <row r="11" spans="1:16" ht="31.2" customHeight="1">
      <c r="A11" s="2" t="s">
        <v>9</v>
      </c>
      <c r="B11" s="10" t="s">
        <v>10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2"/>
      <c r="O11" s="13"/>
      <c r="P11" s="14"/>
    </row>
    <row r="12" spans="1:16" ht="15.6">
      <c r="A12" s="2" t="s">
        <v>11</v>
      </c>
      <c r="B12" s="10" t="s">
        <v>12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2"/>
      <c r="O12" s="19">
        <f>O18+O17+O16</f>
        <v>4169.9743544950379</v>
      </c>
      <c r="P12" s="20"/>
    </row>
    <row r="13" spans="1:16" ht="15.6">
      <c r="A13" s="2" t="s">
        <v>13</v>
      </c>
      <c r="B13" s="10" t="s">
        <v>14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2"/>
      <c r="O13" s="25"/>
      <c r="P13" s="26"/>
    </row>
    <row r="14" spans="1:16" ht="15.6">
      <c r="A14" s="2" t="s">
        <v>15</v>
      </c>
      <c r="B14" s="10" t="s">
        <v>16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2"/>
      <c r="O14" s="17"/>
      <c r="P14" s="18"/>
    </row>
    <row r="15" spans="1:16" ht="15.6">
      <c r="A15" s="2" t="s">
        <v>17</v>
      </c>
      <c r="B15" s="10" t="s">
        <v>18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2"/>
      <c r="O15" s="17"/>
      <c r="P15" s="18"/>
    </row>
    <row r="16" spans="1:16" ht="15.6">
      <c r="A16" s="2" t="s">
        <v>19</v>
      </c>
      <c r="B16" s="10" t="s">
        <v>0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2"/>
      <c r="O16" s="19">
        <f>'[4]ТП 2019г.'!$EK$41</f>
        <v>56.162280880780642</v>
      </c>
      <c r="P16" s="20"/>
    </row>
    <row r="17" spans="1:16" ht="15.6">
      <c r="A17" s="2" t="s">
        <v>22</v>
      </c>
      <c r="B17" s="10" t="s">
        <v>21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2"/>
      <c r="O17" s="19">
        <f>'[4]ТП 2019г.'!$EJ$41+'[4]ТП 2019г.'!$EO$40</f>
        <v>318.08307361425705</v>
      </c>
      <c r="P17" s="20"/>
    </row>
    <row r="18" spans="1:16" ht="15.6">
      <c r="A18" s="2" t="s">
        <v>20</v>
      </c>
      <c r="B18" s="10" t="s">
        <v>23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2"/>
      <c r="O18" s="17">
        <f>O19+O20+O21</f>
        <v>3795.7290000000003</v>
      </c>
      <c r="P18" s="18"/>
    </row>
    <row r="19" spans="1:16" ht="15.6">
      <c r="A19" s="2"/>
      <c r="B19" s="10" t="s">
        <v>24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2"/>
      <c r="O19" s="17">
        <v>2917.1550000000002</v>
      </c>
      <c r="P19" s="18"/>
    </row>
    <row r="20" spans="1:16" ht="15.6">
      <c r="A20" s="2"/>
      <c r="B20" s="10" t="s">
        <v>25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2"/>
      <c r="O20" s="17">
        <v>878.57399999999996</v>
      </c>
      <c r="P20" s="18"/>
    </row>
    <row r="21" spans="1:16" ht="15.6">
      <c r="A21" s="2"/>
      <c r="B21" s="10" t="s">
        <v>26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2"/>
      <c r="O21" s="17">
        <v>0</v>
      </c>
      <c r="P21" s="18"/>
    </row>
    <row r="22" spans="1:16" ht="15.6">
      <c r="A22" s="6" t="s">
        <v>37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8"/>
    </row>
    <row r="23" spans="1:16" ht="30.6" customHeight="1">
      <c r="A23" s="2"/>
      <c r="B23" s="13" t="s">
        <v>34</v>
      </c>
      <c r="C23" s="27"/>
      <c r="D23" s="27"/>
      <c r="E23" s="27"/>
      <c r="F23" s="27"/>
      <c r="G23" s="27"/>
      <c r="H23" s="27"/>
      <c r="I23" s="27"/>
      <c r="J23" s="27"/>
      <c r="K23" s="14"/>
      <c r="L23" s="15" t="s">
        <v>28</v>
      </c>
      <c r="M23" s="16"/>
      <c r="O23" s="13" t="s">
        <v>27</v>
      </c>
      <c r="P23" s="14"/>
    </row>
    <row r="24" spans="1:16" ht="15.6">
      <c r="A24" s="2" t="s">
        <v>29</v>
      </c>
      <c r="B24" s="13"/>
      <c r="C24" s="27"/>
      <c r="D24" s="27"/>
      <c r="E24" s="27"/>
      <c r="F24" s="27"/>
      <c r="G24" s="27"/>
      <c r="H24" s="27"/>
      <c r="I24" s="27"/>
      <c r="J24" s="27"/>
      <c r="K24" s="14"/>
      <c r="L24" s="15">
        <f>15/1000</f>
        <v>1.4999999999999999E-2</v>
      </c>
      <c r="M24" s="16"/>
      <c r="O24" s="13"/>
      <c r="P24" s="14"/>
    </row>
    <row r="25" spans="1:16" ht="15.6">
      <c r="A25" s="2" t="s">
        <v>30</v>
      </c>
      <c r="B25" s="13"/>
      <c r="C25" s="27"/>
      <c r="D25" s="27"/>
      <c r="E25" s="27"/>
      <c r="F25" s="27"/>
      <c r="G25" s="27"/>
      <c r="H25" s="27"/>
      <c r="I25" s="27"/>
      <c r="J25" s="27"/>
      <c r="K25" s="14"/>
      <c r="L25" s="15">
        <f>20/1000</f>
        <v>0.02</v>
      </c>
      <c r="M25" s="16"/>
      <c r="O25" s="13"/>
      <c r="P25" s="14"/>
    </row>
    <row r="26" spans="1:16" ht="15.6">
      <c r="A26" s="2" t="s">
        <v>31</v>
      </c>
      <c r="B26" s="13"/>
      <c r="C26" s="27"/>
      <c r="D26" s="27"/>
      <c r="E26" s="27"/>
      <c r="F26" s="27"/>
      <c r="G26" s="27"/>
      <c r="H26" s="27"/>
      <c r="I26" s="27"/>
      <c r="J26" s="27"/>
      <c r="K26" s="14"/>
      <c r="L26" s="15">
        <f>25/1000</f>
        <v>2.5000000000000001E-2</v>
      </c>
      <c r="M26" s="16"/>
      <c r="O26" s="13"/>
      <c r="P26" s="14"/>
    </row>
    <row r="27" spans="1:16" ht="15.6">
      <c r="A27" s="2" t="s">
        <v>32</v>
      </c>
      <c r="B27" s="13"/>
      <c r="C27" s="27"/>
      <c r="D27" s="27"/>
      <c r="E27" s="27"/>
      <c r="F27" s="27"/>
      <c r="G27" s="27"/>
      <c r="H27" s="27"/>
      <c r="I27" s="27"/>
      <c r="J27" s="27"/>
      <c r="K27" s="14"/>
      <c r="L27" s="15">
        <f>32/1000</f>
        <v>3.2000000000000001E-2</v>
      </c>
      <c r="M27" s="16"/>
      <c r="O27" s="13">
        <v>71</v>
      </c>
      <c r="P27" s="14"/>
    </row>
    <row r="28" spans="1:16" ht="15.6">
      <c r="A28" s="2" t="s">
        <v>33</v>
      </c>
      <c r="B28" s="13"/>
      <c r="C28" s="27"/>
      <c r="D28" s="27"/>
      <c r="E28" s="27"/>
      <c r="F28" s="27"/>
      <c r="G28" s="27"/>
      <c r="H28" s="27"/>
      <c r="I28" s="27"/>
      <c r="J28" s="27"/>
      <c r="K28" s="14"/>
      <c r="L28" s="15">
        <f>45/1000</f>
        <v>4.4999999999999998E-2</v>
      </c>
      <c r="M28" s="16"/>
      <c r="O28" s="13"/>
      <c r="P28" s="14"/>
    </row>
    <row r="29" spans="1:16" ht="15.6">
      <c r="A29" s="2" t="s">
        <v>44</v>
      </c>
      <c r="B29" s="13"/>
      <c r="C29" s="27"/>
      <c r="D29" s="27"/>
      <c r="E29" s="27"/>
      <c r="F29" s="27"/>
      <c r="G29" s="27"/>
      <c r="H29" s="27"/>
      <c r="I29" s="27"/>
      <c r="J29" s="27"/>
      <c r="K29" s="14"/>
      <c r="L29" s="15">
        <f>57/1000</f>
        <v>5.7000000000000002E-2</v>
      </c>
      <c r="M29" s="16"/>
      <c r="O29" s="13">
        <v>321</v>
      </c>
      <c r="P29" s="14"/>
    </row>
    <row r="30" spans="1:16" ht="15.6">
      <c r="A30" s="2" t="s">
        <v>45</v>
      </c>
      <c r="B30" s="13"/>
      <c r="C30" s="27"/>
      <c r="D30" s="27"/>
      <c r="E30" s="27"/>
      <c r="F30" s="27"/>
      <c r="G30" s="27"/>
      <c r="H30" s="27"/>
      <c r="I30" s="27"/>
      <c r="J30" s="27"/>
      <c r="K30" s="14"/>
      <c r="L30" s="15">
        <f>76/1000</f>
        <v>7.5999999999999998E-2</v>
      </c>
      <c r="M30" s="16"/>
      <c r="O30" s="13">
        <v>83</v>
      </c>
      <c r="P30" s="14"/>
    </row>
    <row r="31" spans="1:16" ht="15.6">
      <c r="A31" s="2" t="s">
        <v>46</v>
      </c>
      <c r="B31" s="13"/>
      <c r="C31" s="27"/>
      <c r="D31" s="27"/>
      <c r="E31" s="27"/>
      <c r="F31" s="27"/>
      <c r="G31" s="27"/>
      <c r="H31" s="27"/>
      <c r="I31" s="27"/>
      <c r="J31" s="27"/>
      <c r="K31" s="14"/>
      <c r="L31" s="15">
        <f>89/1000</f>
        <v>8.8999999999999996E-2</v>
      </c>
      <c r="M31" s="16"/>
      <c r="O31" s="13">
        <v>163.5</v>
      </c>
      <c r="P31" s="14"/>
    </row>
    <row r="32" spans="1:16" ht="15.6">
      <c r="A32" s="2" t="s">
        <v>47</v>
      </c>
      <c r="B32" s="13"/>
      <c r="C32" s="27"/>
      <c r="D32" s="27"/>
      <c r="E32" s="27"/>
      <c r="F32" s="27"/>
      <c r="G32" s="27"/>
      <c r="H32" s="27"/>
      <c r="I32" s="27"/>
      <c r="J32" s="27"/>
      <c r="K32" s="14"/>
      <c r="L32" s="15">
        <f>108/1000</f>
        <v>0.108</v>
      </c>
      <c r="M32" s="16"/>
      <c r="O32" s="13">
        <v>42.5</v>
      </c>
      <c r="P32" s="14"/>
    </row>
    <row r="33" spans="1:16" ht="15.6">
      <c r="A33" s="2" t="s">
        <v>48</v>
      </c>
      <c r="B33" s="13"/>
      <c r="C33" s="27"/>
      <c r="D33" s="27"/>
      <c r="E33" s="27"/>
      <c r="F33" s="27"/>
      <c r="G33" s="27"/>
      <c r="H33" s="27"/>
      <c r="I33" s="27"/>
      <c r="J33" s="27"/>
      <c r="K33" s="14"/>
      <c r="L33" s="15">
        <f>125/1000</f>
        <v>0.125</v>
      </c>
      <c r="M33" s="16"/>
      <c r="O33" s="13">
        <v>162.5</v>
      </c>
      <c r="P33" s="14"/>
    </row>
    <row r="34" spans="1:16" ht="15.6">
      <c r="A34" s="2" t="s">
        <v>49</v>
      </c>
      <c r="B34" s="13"/>
      <c r="C34" s="27"/>
      <c r="D34" s="27"/>
      <c r="E34" s="27"/>
      <c r="F34" s="27"/>
      <c r="G34" s="27"/>
      <c r="H34" s="27"/>
      <c r="I34" s="27"/>
      <c r="J34" s="27"/>
      <c r="K34" s="14"/>
      <c r="L34" s="15">
        <f>159/1000</f>
        <v>0.159</v>
      </c>
      <c r="M34" s="16"/>
      <c r="O34" s="13">
        <v>76</v>
      </c>
      <c r="P34" s="14"/>
    </row>
    <row r="35" spans="1:16" ht="15.6">
      <c r="A35" s="2" t="s">
        <v>50</v>
      </c>
      <c r="B35" s="13"/>
      <c r="C35" s="27"/>
      <c r="D35" s="27"/>
      <c r="E35" s="27"/>
      <c r="F35" s="27"/>
      <c r="G35" s="27"/>
      <c r="H35" s="27"/>
      <c r="I35" s="27"/>
      <c r="J35" s="27"/>
      <c r="K35" s="14"/>
      <c r="L35" s="15">
        <f>219/1000</f>
        <v>0.219</v>
      </c>
      <c r="M35" s="16"/>
      <c r="O35" s="13">
        <v>203.5</v>
      </c>
      <c r="P35" s="14"/>
    </row>
    <row r="36" spans="1:16" ht="15.6">
      <c r="A36" s="2" t="s">
        <v>51</v>
      </c>
      <c r="B36" s="13"/>
      <c r="C36" s="27"/>
      <c r="D36" s="27"/>
      <c r="E36" s="27"/>
      <c r="F36" s="27"/>
      <c r="G36" s="27"/>
      <c r="H36" s="27"/>
      <c r="I36" s="27"/>
      <c r="J36" s="27"/>
      <c r="K36" s="14"/>
      <c r="L36" s="15">
        <f>273/1000</f>
        <v>0.27300000000000002</v>
      </c>
      <c r="M36" s="16"/>
      <c r="O36" s="13">
        <v>64</v>
      </c>
      <c r="P36" s="14"/>
    </row>
    <row r="37" spans="1:16" ht="15.6">
      <c r="A37" s="2" t="s">
        <v>52</v>
      </c>
      <c r="B37" s="13"/>
      <c r="C37" s="27"/>
      <c r="D37" s="27"/>
      <c r="E37" s="27"/>
      <c r="F37" s="27"/>
      <c r="G37" s="27"/>
      <c r="H37" s="27"/>
      <c r="I37" s="27"/>
      <c r="J37" s="27"/>
      <c r="K37" s="14"/>
      <c r="L37" s="15">
        <f>325/1000</f>
        <v>0.32500000000000001</v>
      </c>
      <c r="M37" s="16"/>
      <c r="O37" s="13"/>
      <c r="P37" s="14"/>
    </row>
    <row r="38" spans="1:16" ht="15.6">
      <c r="A38" s="2" t="s">
        <v>53</v>
      </c>
      <c r="B38" s="13"/>
      <c r="C38" s="27"/>
      <c r="D38" s="27"/>
      <c r="E38" s="27"/>
      <c r="F38" s="27"/>
      <c r="G38" s="27"/>
      <c r="H38" s="27"/>
      <c r="I38" s="27"/>
      <c r="J38" s="27"/>
      <c r="K38" s="14"/>
      <c r="L38" s="15">
        <f>426/1000</f>
        <v>0.42599999999999999</v>
      </c>
      <c r="M38" s="16"/>
      <c r="O38" s="13"/>
      <c r="P38" s="14"/>
    </row>
  </sheetData>
  <mergeCells count="82">
    <mergeCell ref="B37:K37"/>
    <mergeCell ref="L37:M37"/>
    <mergeCell ref="O37:P37"/>
    <mergeCell ref="B38:K38"/>
    <mergeCell ref="L38:M38"/>
    <mergeCell ref="O38:P38"/>
    <mergeCell ref="B35:K35"/>
    <mergeCell ref="L35:M35"/>
    <mergeCell ref="O35:P35"/>
    <mergeCell ref="B36:K36"/>
    <mergeCell ref="L36:M36"/>
    <mergeCell ref="O36:P36"/>
    <mergeCell ref="B33:K33"/>
    <mergeCell ref="L33:M33"/>
    <mergeCell ref="O33:P33"/>
    <mergeCell ref="B34:K34"/>
    <mergeCell ref="L34:M34"/>
    <mergeCell ref="O34:P34"/>
    <mergeCell ref="B31:K31"/>
    <mergeCell ref="L31:M31"/>
    <mergeCell ref="O31:P31"/>
    <mergeCell ref="B32:K32"/>
    <mergeCell ref="L32:M32"/>
    <mergeCell ref="O32:P32"/>
    <mergeCell ref="B29:K29"/>
    <mergeCell ref="L29:M29"/>
    <mergeCell ref="O29:P29"/>
    <mergeCell ref="B30:K30"/>
    <mergeCell ref="L30:M30"/>
    <mergeCell ref="O30:P30"/>
    <mergeCell ref="B28:K28"/>
    <mergeCell ref="L28:M28"/>
    <mergeCell ref="O28:P28"/>
    <mergeCell ref="B26:K26"/>
    <mergeCell ref="L26:M26"/>
    <mergeCell ref="O26:P26"/>
    <mergeCell ref="B27:K27"/>
    <mergeCell ref="L27:M27"/>
    <mergeCell ref="O27:P27"/>
    <mergeCell ref="B24:K24"/>
    <mergeCell ref="L24:M24"/>
    <mergeCell ref="O24:P24"/>
    <mergeCell ref="B25:K25"/>
    <mergeCell ref="L25:M25"/>
    <mergeCell ref="O25:P25"/>
    <mergeCell ref="B21:N21"/>
    <mergeCell ref="O21:P21"/>
    <mergeCell ref="A22:P22"/>
    <mergeCell ref="B23:K23"/>
    <mergeCell ref="L23:M23"/>
    <mergeCell ref="O23:P23"/>
    <mergeCell ref="B18:N18"/>
    <mergeCell ref="O18:P18"/>
    <mergeCell ref="B19:N19"/>
    <mergeCell ref="O19:P19"/>
    <mergeCell ref="B20:N20"/>
    <mergeCell ref="O20:P20"/>
    <mergeCell ref="B15:N15"/>
    <mergeCell ref="O15:P15"/>
    <mergeCell ref="B16:N16"/>
    <mergeCell ref="O16:P16"/>
    <mergeCell ref="B17:N17"/>
    <mergeCell ref="O17:P17"/>
    <mergeCell ref="B12:N12"/>
    <mergeCell ref="O12:P12"/>
    <mergeCell ref="B13:N13"/>
    <mergeCell ref="O13:P13"/>
    <mergeCell ref="B14:N14"/>
    <mergeCell ref="O14:P14"/>
    <mergeCell ref="B11:N11"/>
    <mergeCell ref="O11:P11"/>
    <mergeCell ref="B3:N3"/>
    <mergeCell ref="A5:P5"/>
    <mergeCell ref="B6:N6"/>
    <mergeCell ref="O6:P6"/>
    <mergeCell ref="B7:N7"/>
    <mergeCell ref="O7:P7"/>
    <mergeCell ref="B8:N8"/>
    <mergeCell ref="O8:P8"/>
    <mergeCell ref="B9:N9"/>
    <mergeCell ref="O9:P9"/>
    <mergeCell ref="A10:P10"/>
  </mergeCells>
  <pageMargins left="0.7" right="0.7" top="0.75" bottom="0.75" header="0.3" footer="0.3"/>
  <pageSetup paperSize="9" scale="92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>
  <dimension ref="A2:P38"/>
  <sheetViews>
    <sheetView topLeftCell="C25" workbookViewId="0">
      <selection activeCell="D40" sqref="D40:J40"/>
    </sheetView>
  </sheetViews>
  <sheetFormatPr defaultRowHeight="14.4"/>
  <cols>
    <col min="11" max="11" width="7.21875" customWidth="1"/>
    <col min="13" max="13" width="11.44140625" customWidth="1"/>
    <col min="14" max="14" width="0.109375" customWidth="1"/>
    <col min="16" max="16" width="7" customWidth="1"/>
  </cols>
  <sheetData>
    <row r="2" spans="1:16" ht="15.6">
      <c r="O2" s="1"/>
      <c r="P2" s="1"/>
    </row>
    <row r="3" spans="1:16" ht="28.8" customHeight="1">
      <c r="B3" s="9" t="s">
        <v>85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5" spans="1:16" ht="15.6">
      <c r="A5" s="6" t="s">
        <v>36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8"/>
    </row>
    <row r="6" spans="1:16" ht="34.200000000000003" customHeight="1">
      <c r="A6" s="2" t="s">
        <v>1</v>
      </c>
      <c r="B6" s="10" t="s">
        <v>2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2"/>
      <c r="O6" s="13">
        <v>2</v>
      </c>
      <c r="P6" s="14"/>
    </row>
    <row r="7" spans="1:16" ht="13.2" customHeight="1">
      <c r="A7" s="2" t="s">
        <v>3</v>
      </c>
      <c r="B7" s="10" t="s">
        <v>4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2"/>
      <c r="O7" s="28">
        <f>9076/1000</f>
        <v>9.0760000000000005</v>
      </c>
      <c r="P7" s="29"/>
    </row>
    <row r="8" spans="1:16" ht="29.4" customHeight="1">
      <c r="A8" s="2" t="s">
        <v>5</v>
      </c>
      <c r="B8" s="10" t="s">
        <v>6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2"/>
      <c r="O8" s="28">
        <v>0</v>
      </c>
      <c r="P8" s="29"/>
    </row>
    <row r="9" spans="1:16" ht="15.6">
      <c r="A9" s="2" t="s">
        <v>7</v>
      </c>
      <c r="B9" s="10" t="s">
        <v>8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2"/>
      <c r="O9" s="28">
        <v>41.917000000000002</v>
      </c>
      <c r="P9" s="29"/>
    </row>
    <row r="10" spans="1:16" ht="15.6">
      <c r="A10" s="6" t="s">
        <v>43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8"/>
    </row>
    <row r="11" spans="1:16" ht="31.2" customHeight="1">
      <c r="A11" s="2" t="s">
        <v>9</v>
      </c>
      <c r="B11" s="10" t="s">
        <v>10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2"/>
      <c r="O11" s="13"/>
      <c r="P11" s="14"/>
    </row>
    <row r="12" spans="1:16" ht="15.6">
      <c r="A12" s="2" t="s">
        <v>11</v>
      </c>
      <c r="B12" s="10" t="s">
        <v>12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2"/>
      <c r="O12" s="19">
        <f>O17+O18</f>
        <v>14406.907437225251</v>
      </c>
      <c r="P12" s="20"/>
    </row>
    <row r="13" spans="1:16" ht="15.6">
      <c r="A13" s="2" t="s">
        <v>13</v>
      </c>
      <c r="B13" s="10" t="s">
        <v>14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2"/>
      <c r="O13" s="25"/>
      <c r="P13" s="26"/>
    </row>
    <row r="14" spans="1:16" ht="15.6">
      <c r="A14" s="2" t="s">
        <v>15</v>
      </c>
      <c r="B14" s="10" t="s">
        <v>16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2"/>
      <c r="O14" s="17"/>
      <c r="P14" s="18"/>
    </row>
    <row r="15" spans="1:16" ht="15.6">
      <c r="A15" s="2" t="s">
        <v>17</v>
      </c>
      <c r="B15" s="10" t="s">
        <v>18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2"/>
      <c r="O15" s="17"/>
      <c r="P15" s="18"/>
    </row>
    <row r="16" spans="1:16" ht="15.6">
      <c r="A16" s="2" t="s">
        <v>19</v>
      </c>
      <c r="B16" s="10" t="s">
        <v>0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2"/>
      <c r="O16" s="19">
        <v>0</v>
      </c>
      <c r="P16" s="20"/>
    </row>
    <row r="17" spans="1:16" ht="15.6">
      <c r="A17" s="2" t="s">
        <v>22</v>
      </c>
      <c r="B17" s="10" t="s">
        <v>21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2"/>
      <c r="O17" s="19">
        <f>'[4]ТП 2019г.'!$EJ$43+'[4]ТП 2019г.'!$EO$42</f>
        <v>7353.3824372252511</v>
      </c>
      <c r="P17" s="20"/>
    </row>
    <row r="18" spans="1:16" ht="15.6">
      <c r="A18" s="2" t="s">
        <v>20</v>
      </c>
      <c r="B18" s="10" t="s">
        <v>23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2"/>
      <c r="O18" s="19">
        <f>O19+O20+O21</f>
        <v>7053.5250000000005</v>
      </c>
      <c r="P18" s="20"/>
    </row>
    <row r="19" spans="1:16" ht="15.6">
      <c r="A19" s="2"/>
      <c r="B19" s="10" t="s">
        <v>24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2"/>
      <c r="O19" s="19">
        <v>2805.18</v>
      </c>
      <c r="P19" s="20"/>
    </row>
    <row r="20" spans="1:16" ht="15.6">
      <c r="A20" s="2"/>
      <c r="B20" s="10" t="s">
        <v>25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2"/>
      <c r="O20" s="19">
        <v>4181.7849999999999</v>
      </c>
      <c r="P20" s="20"/>
    </row>
    <row r="21" spans="1:16" ht="15.6">
      <c r="A21" s="2"/>
      <c r="B21" s="10" t="s">
        <v>26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2"/>
      <c r="O21" s="19">
        <v>66.56</v>
      </c>
      <c r="P21" s="20"/>
    </row>
    <row r="22" spans="1:16" ht="15.6">
      <c r="A22" s="6" t="s">
        <v>37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8"/>
    </row>
    <row r="23" spans="1:16" ht="30.6" customHeight="1">
      <c r="A23" s="2"/>
      <c r="B23" s="13" t="s">
        <v>34</v>
      </c>
      <c r="C23" s="27"/>
      <c r="D23" s="27"/>
      <c r="E23" s="27"/>
      <c r="F23" s="27"/>
      <c r="G23" s="27"/>
      <c r="H23" s="27"/>
      <c r="I23" s="27"/>
      <c r="J23" s="27"/>
      <c r="K23" s="14"/>
      <c r="L23" s="15" t="s">
        <v>28</v>
      </c>
      <c r="M23" s="16"/>
      <c r="O23" s="13" t="s">
        <v>27</v>
      </c>
      <c r="P23" s="14"/>
    </row>
    <row r="24" spans="1:16" ht="15.6">
      <c r="A24" s="2" t="s">
        <v>29</v>
      </c>
      <c r="B24" s="13"/>
      <c r="C24" s="27"/>
      <c r="D24" s="27"/>
      <c r="E24" s="27"/>
      <c r="F24" s="27"/>
      <c r="G24" s="27"/>
      <c r="H24" s="27"/>
      <c r="I24" s="27"/>
      <c r="J24" s="27"/>
      <c r="K24" s="14"/>
      <c r="L24" s="15">
        <f>15/1000</f>
        <v>1.4999999999999999E-2</v>
      </c>
      <c r="M24" s="16"/>
      <c r="O24" s="13">
        <v>0</v>
      </c>
      <c r="P24" s="14"/>
    </row>
    <row r="25" spans="1:16" ht="15.6">
      <c r="A25" s="2" t="s">
        <v>30</v>
      </c>
      <c r="B25" s="13"/>
      <c r="C25" s="27"/>
      <c r="D25" s="27"/>
      <c r="E25" s="27"/>
      <c r="F25" s="27"/>
      <c r="G25" s="27"/>
      <c r="H25" s="27"/>
      <c r="I25" s="27"/>
      <c r="J25" s="27"/>
      <c r="K25" s="14"/>
      <c r="L25" s="15">
        <f>20/1000</f>
        <v>0.02</v>
      </c>
      <c r="M25" s="16"/>
      <c r="O25" s="13">
        <v>0</v>
      </c>
      <c r="P25" s="14"/>
    </row>
    <row r="26" spans="1:16" ht="15.6">
      <c r="A26" s="2" t="s">
        <v>31</v>
      </c>
      <c r="B26" s="13"/>
      <c r="C26" s="27"/>
      <c r="D26" s="27"/>
      <c r="E26" s="27"/>
      <c r="F26" s="27"/>
      <c r="G26" s="27"/>
      <c r="H26" s="27"/>
      <c r="I26" s="27"/>
      <c r="J26" s="27"/>
      <c r="K26" s="14"/>
      <c r="L26" s="15">
        <f>25/1000</f>
        <v>2.5000000000000001E-2</v>
      </c>
      <c r="M26" s="16"/>
      <c r="O26" s="13">
        <v>36</v>
      </c>
      <c r="P26" s="14"/>
    </row>
    <row r="27" spans="1:16" ht="15.6">
      <c r="A27" s="2" t="s">
        <v>32</v>
      </c>
      <c r="B27" s="13"/>
      <c r="C27" s="27"/>
      <c r="D27" s="27"/>
      <c r="E27" s="27"/>
      <c r="F27" s="27"/>
      <c r="G27" s="27"/>
      <c r="H27" s="27"/>
      <c r="I27" s="27"/>
      <c r="J27" s="27"/>
      <c r="K27" s="14"/>
      <c r="L27" s="15">
        <f>32/1000</f>
        <v>3.2000000000000001E-2</v>
      </c>
      <c r="M27" s="16"/>
      <c r="O27" s="13">
        <v>0</v>
      </c>
      <c r="P27" s="14"/>
    </row>
    <row r="28" spans="1:16" ht="15.6">
      <c r="A28" s="2" t="s">
        <v>33</v>
      </c>
      <c r="B28" s="13"/>
      <c r="C28" s="27"/>
      <c r="D28" s="27"/>
      <c r="E28" s="27"/>
      <c r="F28" s="27"/>
      <c r="G28" s="27"/>
      <c r="H28" s="27"/>
      <c r="I28" s="27"/>
      <c r="J28" s="27"/>
      <c r="K28" s="14"/>
      <c r="L28" s="15">
        <f>45/1000</f>
        <v>4.4999999999999998E-2</v>
      </c>
      <c r="M28" s="16"/>
      <c r="O28" s="13">
        <v>0</v>
      </c>
      <c r="P28" s="14"/>
    </row>
    <row r="29" spans="1:16" ht="15.6">
      <c r="A29" s="2" t="s">
        <v>44</v>
      </c>
      <c r="B29" s="13"/>
      <c r="C29" s="27"/>
      <c r="D29" s="27"/>
      <c r="E29" s="27"/>
      <c r="F29" s="27"/>
      <c r="G29" s="27"/>
      <c r="H29" s="27"/>
      <c r="I29" s="27"/>
      <c r="J29" s="27"/>
      <c r="K29" s="14"/>
      <c r="L29" s="15">
        <f>57/1000</f>
        <v>5.7000000000000002E-2</v>
      </c>
      <c r="M29" s="16"/>
      <c r="O29" s="13">
        <v>235</v>
      </c>
      <c r="P29" s="14"/>
    </row>
    <row r="30" spans="1:16" ht="15.6">
      <c r="A30" s="2" t="s">
        <v>45</v>
      </c>
      <c r="B30" s="13"/>
      <c r="C30" s="27"/>
      <c r="D30" s="27"/>
      <c r="E30" s="27"/>
      <c r="F30" s="27"/>
      <c r="G30" s="27"/>
      <c r="H30" s="27"/>
      <c r="I30" s="27"/>
      <c r="J30" s="27"/>
      <c r="K30" s="14"/>
      <c r="L30" s="15">
        <f>76/1000</f>
        <v>7.5999999999999998E-2</v>
      </c>
      <c r="M30" s="16"/>
      <c r="O30" s="13">
        <v>427</v>
      </c>
      <c r="P30" s="14"/>
    </row>
    <row r="31" spans="1:16" ht="15.6">
      <c r="A31" s="2" t="s">
        <v>46</v>
      </c>
      <c r="B31" s="13"/>
      <c r="C31" s="27"/>
      <c r="D31" s="27"/>
      <c r="E31" s="27"/>
      <c r="F31" s="27"/>
      <c r="G31" s="27"/>
      <c r="H31" s="27"/>
      <c r="I31" s="27"/>
      <c r="J31" s="27"/>
      <c r="K31" s="14"/>
      <c r="L31" s="15">
        <f>89/1000</f>
        <v>8.8999999999999996E-2</v>
      </c>
      <c r="M31" s="16"/>
      <c r="O31" s="13">
        <v>163</v>
      </c>
      <c r="P31" s="14"/>
    </row>
    <row r="32" spans="1:16" ht="15.6">
      <c r="A32" s="2" t="s">
        <v>47</v>
      </c>
      <c r="B32" s="13"/>
      <c r="C32" s="27"/>
      <c r="D32" s="27"/>
      <c r="E32" s="27"/>
      <c r="F32" s="27"/>
      <c r="G32" s="27"/>
      <c r="H32" s="27"/>
      <c r="I32" s="27"/>
      <c r="J32" s="27"/>
      <c r="K32" s="14"/>
      <c r="L32" s="15">
        <f>108/1000</f>
        <v>0.108</v>
      </c>
      <c r="M32" s="16"/>
      <c r="O32" s="13">
        <v>115</v>
      </c>
      <c r="P32" s="14"/>
    </row>
    <row r="33" spans="1:16" ht="15.6">
      <c r="A33" s="2" t="s">
        <v>48</v>
      </c>
      <c r="B33" s="13"/>
      <c r="C33" s="27"/>
      <c r="D33" s="27"/>
      <c r="E33" s="27"/>
      <c r="F33" s="27"/>
      <c r="G33" s="27"/>
      <c r="H33" s="27"/>
      <c r="I33" s="27"/>
      <c r="J33" s="27"/>
      <c r="K33" s="14"/>
      <c r="L33" s="15">
        <f>125/1000</f>
        <v>0.125</v>
      </c>
      <c r="M33" s="16"/>
      <c r="O33" s="13">
        <v>183</v>
      </c>
      <c r="P33" s="14"/>
    </row>
    <row r="34" spans="1:16" ht="15.6">
      <c r="A34" s="2" t="s">
        <v>49</v>
      </c>
      <c r="B34" s="13"/>
      <c r="C34" s="27"/>
      <c r="D34" s="27"/>
      <c r="E34" s="27"/>
      <c r="F34" s="27"/>
      <c r="G34" s="27"/>
      <c r="H34" s="27"/>
      <c r="I34" s="27"/>
      <c r="J34" s="27"/>
      <c r="K34" s="14"/>
      <c r="L34" s="15">
        <f>159/1000</f>
        <v>0.159</v>
      </c>
      <c r="M34" s="16"/>
      <c r="O34" s="13">
        <v>69</v>
      </c>
      <c r="P34" s="14"/>
    </row>
    <row r="35" spans="1:16" ht="15.6">
      <c r="A35" s="2" t="s">
        <v>50</v>
      </c>
      <c r="B35" s="13"/>
      <c r="C35" s="27"/>
      <c r="D35" s="27"/>
      <c r="E35" s="27"/>
      <c r="F35" s="27"/>
      <c r="G35" s="27"/>
      <c r="H35" s="27"/>
      <c r="I35" s="27"/>
      <c r="J35" s="27"/>
      <c r="K35" s="14"/>
      <c r="L35" s="15">
        <f>219/1000</f>
        <v>0.219</v>
      </c>
      <c r="M35" s="16"/>
      <c r="O35" s="13">
        <v>433</v>
      </c>
      <c r="P35" s="14"/>
    </row>
    <row r="36" spans="1:16" ht="15.6">
      <c r="A36" s="2" t="s">
        <v>51</v>
      </c>
      <c r="B36" s="13"/>
      <c r="C36" s="27"/>
      <c r="D36" s="27"/>
      <c r="E36" s="27"/>
      <c r="F36" s="27"/>
      <c r="G36" s="27"/>
      <c r="H36" s="27"/>
      <c r="I36" s="27"/>
      <c r="J36" s="27"/>
      <c r="K36" s="14"/>
      <c r="L36" s="15">
        <f>273/1000</f>
        <v>0.27300000000000002</v>
      </c>
      <c r="M36" s="16"/>
      <c r="O36" s="13">
        <v>452</v>
      </c>
      <c r="P36" s="14"/>
    </row>
    <row r="37" spans="1:16" ht="15.6">
      <c r="A37" s="2" t="s">
        <v>52</v>
      </c>
      <c r="B37" s="13"/>
      <c r="C37" s="27"/>
      <c r="D37" s="27"/>
      <c r="E37" s="27"/>
      <c r="F37" s="27"/>
      <c r="G37" s="27"/>
      <c r="H37" s="27"/>
      <c r="I37" s="27"/>
      <c r="J37" s="27"/>
      <c r="K37" s="14"/>
      <c r="L37" s="15">
        <f>325/1000</f>
        <v>0.32500000000000001</v>
      </c>
      <c r="M37" s="16"/>
      <c r="O37" s="13">
        <v>897</v>
      </c>
      <c r="P37" s="14"/>
    </row>
    <row r="38" spans="1:16" ht="15.6">
      <c r="A38" s="2" t="s">
        <v>53</v>
      </c>
      <c r="B38" s="13"/>
      <c r="C38" s="27"/>
      <c r="D38" s="27"/>
      <c r="E38" s="27"/>
      <c r="F38" s="27"/>
      <c r="G38" s="27"/>
      <c r="H38" s="27"/>
      <c r="I38" s="27"/>
      <c r="J38" s="27"/>
      <c r="K38" s="14"/>
      <c r="L38" s="15">
        <f>426/1000</f>
        <v>0.42599999999999999</v>
      </c>
      <c r="M38" s="16"/>
      <c r="O38" s="13">
        <v>1528</v>
      </c>
      <c r="P38" s="14"/>
    </row>
  </sheetData>
  <mergeCells count="82">
    <mergeCell ref="B11:N11"/>
    <mergeCell ref="O11:P11"/>
    <mergeCell ref="B3:N3"/>
    <mergeCell ref="A5:P5"/>
    <mergeCell ref="B6:N6"/>
    <mergeCell ref="O6:P6"/>
    <mergeCell ref="B7:N7"/>
    <mergeCell ref="O7:P7"/>
    <mergeCell ref="B8:N8"/>
    <mergeCell ref="O8:P8"/>
    <mergeCell ref="B9:N9"/>
    <mergeCell ref="O9:P9"/>
    <mergeCell ref="A10:P10"/>
    <mergeCell ref="B12:N12"/>
    <mergeCell ref="O12:P12"/>
    <mergeCell ref="B13:N13"/>
    <mergeCell ref="O13:P13"/>
    <mergeCell ref="B14:N14"/>
    <mergeCell ref="O14:P14"/>
    <mergeCell ref="B15:N15"/>
    <mergeCell ref="O15:P15"/>
    <mergeCell ref="B16:N16"/>
    <mergeCell ref="O16:P16"/>
    <mergeCell ref="B17:N17"/>
    <mergeCell ref="O17:P17"/>
    <mergeCell ref="B18:N18"/>
    <mergeCell ref="O18:P18"/>
    <mergeCell ref="B19:N19"/>
    <mergeCell ref="O19:P19"/>
    <mergeCell ref="B20:N20"/>
    <mergeCell ref="O20:P20"/>
    <mergeCell ref="B21:N21"/>
    <mergeCell ref="O21:P21"/>
    <mergeCell ref="A22:P22"/>
    <mergeCell ref="B23:K23"/>
    <mergeCell ref="L23:M23"/>
    <mergeCell ref="O23:P23"/>
    <mergeCell ref="B24:K24"/>
    <mergeCell ref="L24:M24"/>
    <mergeCell ref="O24:P24"/>
    <mergeCell ref="B25:K25"/>
    <mergeCell ref="L25:M25"/>
    <mergeCell ref="O25:P25"/>
    <mergeCell ref="B26:K26"/>
    <mergeCell ref="L26:M26"/>
    <mergeCell ref="O26:P26"/>
    <mergeCell ref="B27:K27"/>
    <mergeCell ref="L27:M27"/>
    <mergeCell ref="O27:P27"/>
    <mergeCell ref="B28:K28"/>
    <mergeCell ref="L28:M28"/>
    <mergeCell ref="O28:P28"/>
    <mergeCell ref="B29:K29"/>
    <mergeCell ref="L29:M29"/>
    <mergeCell ref="O29:P29"/>
    <mergeCell ref="B30:K30"/>
    <mergeCell ref="L30:M30"/>
    <mergeCell ref="O30:P30"/>
    <mergeCell ref="B31:K31"/>
    <mergeCell ref="L31:M31"/>
    <mergeCell ref="O31:P31"/>
    <mergeCell ref="B32:K32"/>
    <mergeCell ref="L32:M32"/>
    <mergeCell ref="O32:P32"/>
    <mergeCell ref="B33:K33"/>
    <mergeCell ref="L33:M33"/>
    <mergeCell ref="O33:P33"/>
    <mergeCell ref="B34:K34"/>
    <mergeCell ref="L34:M34"/>
    <mergeCell ref="O34:P34"/>
    <mergeCell ref="B35:K35"/>
    <mergeCell ref="L35:M35"/>
    <mergeCell ref="O35:P35"/>
    <mergeCell ref="B38:K38"/>
    <mergeCell ref="L38:M38"/>
    <mergeCell ref="O38:P38"/>
    <mergeCell ref="B36:K36"/>
    <mergeCell ref="L36:M36"/>
    <mergeCell ref="O36:P36"/>
    <mergeCell ref="B37:K37"/>
    <mergeCell ref="L37:M37"/>
    <mergeCell ref="O37:P37"/>
  </mergeCells>
  <pageMargins left="0.7" right="0.7" top="0.75" bottom="0.75" header="0.3" footer="0.3"/>
  <pageSetup paperSize="9" scale="92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>
  <dimension ref="A2:Q38"/>
  <sheetViews>
    <sheetView topLeftCell="B22" workbookViewId="0">
      <selection activeCell="D40" sqref="D40:J40"/>
    </sheetView>
  </sheetViews>
  <sheetFormatPr defaultRowHeight="14.4"/>
  <cols>
    <col min="11" max="11" width="7.21875" customWidth="1"/>
    <col min="13" max="13" width="11.44140625" customWidth="1"/>
    <col min="14" max="14" width="0.109375" customWidth="1"/>
    <col min="16" max="16" width="7" customWidth="1"/>
    <col min="17" max="17" width="9.44140625" bestFit="1" customWidth="1"/>
  </cols>
  <sheetData>
    <row r="2" spans="1:17" ht="15.6">
      <c r="O2" s="1"/>
      <c r="P2" s="1"/>
    </row>
    <row r="3" spans="1:17" ht="28.8" customHeight="1">
      <c r="B3" s="9" t="s">
        <v>86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5" spans="1:17" ht="15.6">
      <c r="A5" s="6" t="s">
        <v>40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8"/>
    </row>
    <row r="6" spans="1:17" ht="34.200000000000003" customHeight="1">
      <c r="A6" s="2" t="s">
        <v>1</v>
      </c>
      <c r="B6" s="10" t="s">
        <v>2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2"/>
      <c r="O6" s="13">
        <f>'ТП 1'!O6:P6+'ТП 2'!O6:P6+'ТП 3'!O6:P6+'ТП 7'!O5:P5+'ТП 8'!O6:P6</f>
        <v>0</v>
      </c>
      <c r="P6" s="14"/>
    </row>
    <row r="7" spans="1:17" ht="13.2" customHeight="1">
      <c r="A7" s="2" t="s">
        <v>3</v>
      </c>
      <c r="B7" s="10" t="s">
        <v>4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2"/>
      <c r="O7" s="28">
        <f>'ТП 1'!O7:P7+'ТП 2'!O7:P7+'ТП 3'!O7:P7+'ТП 7'!O6:P6+'ТП 8'!O7:P7</f>
        <v>11.561999999999999</v>
      </c>
      <c r="P7" s="29"/>
    </row>
    <row r="8" spans="1:17" ht="29.4" customHeight="1">
      <c r="A8" s="2" t="s">
        <v>5</v>
      </c>
      <c r="B8" s="10" t="s">
        <v>6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2"/>
      <c r="O8" s="28">
        <f>'ТП 1'!O8:P8+'ТП 2'!O8:P8+'ТП 3'!O8:P8+'ТП 7'!O7:P7+'ТП 8'!O8:P8</f>
        <v>0</v>
      </c>
      <c r="P8" s="29"/>
    </row>
    <row r="9" spans="1:17" ht="15.6">
      <c r="A9" s="2" t="s">
        <v>7</v>
      </c>
      <c r="B9" s="10" t="s">
        <v>8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2"/>
      <c r="O9" s="28">
        <f>'ТП 1'!O9:P9+'ТП 2'!O9:P9+'ТП 3'!O9:P9+'ТП 7'!O8:P8+'ТП 8'!O9:P9</f>
        <v>67.426000000000002</v>
      </c>
      <c r="P9" s="29"/>
    </row>
    <row r="10" spans="1:17" ht="15.6">
      <c r="A10" s="6" t="s">
        <v>41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8"/>
    </row>
    <row r="11" spans="1:17" ht="31.2" customHeight="1">
      <c r="A11" s="2" t="s">
        <v>9</v>
      </c>
      <c r="B11" s="10" t="s">
        <v>10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2"/>
      <c r="O11" s="13"/>
      <c r="P11" s="14"/>
    </row>
    <row r="12" spans="1:17" ht="15.6">
      <c r="A12" s="2" t="s">
        <v>11</v>
      </c>
      <c r="B12" s="10" t="s">
        <v>12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2"/>
      <c r="O12" s="28">
        <f>'ТП 1'!O12:P12+'ТП 2'!O12:P12+'ТП 3'!O12:P12+'ТП 7'!O11:P11+'ТП 8'!O12:P12</f>
        <v>48686.201640312407</v>
      </c>
      <c r="P12" s="29"/>
      <c r="Q12" s="3"/>
    </row>
    <row r="13" spans="1:17" ht="15.6">
      <c r="A13" s="2" t="s">
        <v>13</v>
      </c>
      <c r="B13" s="10" t="s">
        <v>14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2"/>
      <c r="O13" s="36"/>
      <c r="P13" s="37"/>
    </row>
    <row r="14" spans="1:17" ht="15.6">
      <c r="A14" s="2" t="s">
        <v>15</v>
      </c>
      <c r="B14" s="10" t="s">
        <v>16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2"/>
      <c r="O14" s="13"/>
      <c r="P14" s="14"/>
    </row>
    <row r="15" spans="1:17" ht="15.6">
      <c r="A15" s="2" t="s">
        <v>17</v>
      </c>
      <c r="B15" s="10" t="s">
        <v>18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2"/>
      <c r="O15" s="13"/>
      <c r="P15" s="14"/>
    </row>
    <row r="16" spans="1:17" ht="15.6">
      <c r="A16" s="2" t="s">
        <v>19</v>
      </c>
      <c r="B16" s="10" t="s">
        <v>0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2"/>
      <c r="O16" s="28">
        <f>'ТП 1'!O16:P16+'ТП 2'!O16:P16+'ТП 3'!O16:P16+'ТП 7'!O15:P15+'ТП 8'!O16:P16</f>
        <v>401.71612571753866</v>
      </c>
      <c r="P16" s="29"/>
    </row>
    <row r="17" spans="1:16" ht="15.6">
      <c r="A17" s="2" t="s">
        <v>22</v>
      </c>
      <c r="B17" s="10" t="s">
        <v>21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2"/>
      <c r="O17" s="28">
        <f>'ТП 1'!O17:P17+'ТП 2'!O17:P17+'ТП 3'!O17:P17+'ТП 7'!O16:P16+'ТП 8'!O17:P17</f>
        <v>4971.4235145948624</v>
      </c>
      <c r="P17" s="29"/>
    </row>
    <row r="18" spans="1:16" ht="15.6">
      <c r="A18" s="2" t="s">
        <v>20</v>
      </c>
      <c r="B18" s="10" t="s">
        <v>23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2"/>
      <c r="O18" s="28">
        <f>'ТП 1'!O18:P18+'ТП 2'!O18:P18+'ТП 3'!O18:P18+'ТП 7'!O17:P17+'ТП 8'!O18:P18</f>
        <v>43313.061999999998</v>
      </c>
      <c r="P18" s="29"/>
    </row>
    <row r="19" spans="1:16" ht="15.6">
      <c r="A19" s="2"/>
      <c r="B19" s="10" t="s">
        <v>24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2"/>
      <c r="O19" s="28">
        <f>'ТП 1'!O19:P19+'ТП 2'!O19:P19+'ТП 3'!O19:P19+'ТП 7'!O18:P18+'ТП 8'!O19:P19</f>
        <v>12462.588000000002</v>
      </c>
      <c r="P19" s="29"/>
    </row>
    <row r="20" spans="1:16" ht="15.6">
      <c r="A20" s="2"/>
      <c r="B20" s="10" t="s">
        <v>25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2"/>
      <c r="O20" s="28">
        <f>'ТП 1'!O20:P20+'ТП 2'!O20:P20+'ТП 3'!O20:P20+'ТП 7'!O19:P19+'ТП 8'!O20:P20</f>
        <v>25085.121999999999</v>
      </c>
      <c r="P20" s="29"/>
    </row>
    <row r="21" spans="1:16" ht="15.6">
      <c r="A21" s="2"/>
      <c r="B21" s="10" t="s">
        <v>26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2"/>
      <c r="O21" s="28">
        <f>'ТП 1'!O21:P21+'ТП 2'!O21:P21+'ТП 3'!O21:P21+'ТП 7'!O20:P20+'ТП 8'!O21:P21</f>
        <v>5765.3519999999999</v>
      </c>
      <c r="P21" s="29"/>
    </row>
    <row r="22" spans="1:16" ht="15.6">
      <c r="A22" s="6" t="s">
        <v>42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8"/>
    </row>
    <row r="23" spans="1:16" ht="30.6" customHeight="1">
      <c r="A23" s="2"/>
      <c r="B23" s="13" t="s">
        <v>34</v>
      </c>
      <c r="C23" s="27"/>
      <c r="D23" s="27"/>
      <c r="E23" s="27"/>
      <c r="F23" s="27"/>
      <c r="G23" s="27"/>
      <c r="H23" s="27"/>
      <c r="I23" s="27"/>
      <c r="J23" s="27"/>
      <c r="K23" s="14"/>
      <c r="L23" s="15" t="s">
        <v>28</v>
      </c>
      <c r="M23" s="16"/>
      <c r="O23" s="13" t="s">
        <v>27</v>
      </c>
      <c r="P23" s="14"/>
    </row>
    <row r="24" spans="1:16" ht="15.6">
      <c r="A24" s="2" t="s">
        <v>29</v>
      </c>
      <c r="B24" s="13"/>
      <c r="C24" s="27"/>
      <c r="D24" s="27"/>
      <c r="E24" s="27"/>
      <c r="F24" s="27"/>
      <c r="G24" s="27"/>
      <c r="H24" s="27"/>
      <c r="I24" s="27"/>
      <c r="J24" s="27"/>
      <c r="K24" s="14"/>
      <c r="L24" s="15">
        <f>15/1000</f>
        <v>1.4999999999999999E-2</v>
      </c>
      <c r="M24" s="16"/>
      <c r="O24" s="13">
        <f>'ТП 1'!O24:P24+'ТП 2'!O24:P24+'ТП 3'!O24:P24+'ТП 7'!O23:P23+'ТП 8'!O24:P24</f>
        <v>0</v>
      </c>
      <c r="P24" s="14"/>
    </row>
    <row r="25" spans="1:16" ht="15.6">
      <c r="A25" s="2" t="s">
        <v>30</v>
      </c>
      <c r="B25" s="13"/>
      <c r="C25" s="27"/>
      <c r="D25" s="27"/>
      <c r="E25" s="27"/>
      <c r="F25" s="27"/>
      <c r="G25" s="27"/>
      <c r="H25" s="27"/>
      <c r="I25" s="27"/>
      <c r="J25" s="27"/>
      <c r="K25" s="14"/>
      <c r="L25" s="15">
        <f>20/1000</f>
        <v>0.02</v>
      </c>
      <c r="M25" s="16"/>
      <c r="O25" s="13">
        <f>'ТП 1'!O25:P25+'ТП 2'!O25:P25+'ТП 3'!O25:P25+'ТП 7'!O24:P24+'ТП 8'!O25:P25</f>
        <v>0</v>
      </c>
      <c r="P25" s="14"/>
    </row>
    <row r="26" spans="1:16" ht="15.6">
      <c r="A26" s="2" t="s">
        <v>31</v>
      </c>
      <c r="B26" s="13"/>
      <c r="C26" s="27"/>
      <c r="D26" s="27"/>
      <c r="E26" s="27"/>
      <c r="F26" s="27"/>
      <c r="G26" s="27"/>
      <c r="H26" s="27"/>
      <c r="I26" s="27"/>
      <c r="J26" s="27"/>
      <c r="K26" s="14"/>
      <c r="L26" s="15">
        <f>25/1000</f>
        <v>2.5000000000000001E-2</v>
      </c>
      <c r="M26" s="16"/>
      <c r="O26" s="13">
        <f>'ТП 1'!O26:P26+'ТП 2'!O26:P26+'ТП 3'!O26:P26+'ТП 7'!O25:P25+'ТП 8'!O26:P26</f>
        <v>42</v>
      </c>
      <c r="P26" s="14"/>
    </row>
    <row r="27" spans="1:16" ht="15.6">
      <c r="A27" s="2" t="s">
        <v>32</v>
      </c>
      <c r="B27" s="13"/>
      <c r="C27" s="27"/>
      <c r="D27" s="27"/>
      <c r="E27" s="27"/>
      <c r="F27" s="27"/>
      <c r="G27" s="27"/>
      <c r="H27" s="27"/>
      <c r="I27" s="27"/>
      <c r="J27" s="27"/>
      <c r="K27" s="14"/>
      <c r="L27" s="15">
        <f>32/1000</f>
        <v>3.2000000000000001E-2</v>
      </c>
      <c r="M27" s="16"/>
      <c r="O27" s="13">
        <f>'ТП 1'!O27:P27+'ТП 2'!O27:P27+'ТП 3'!O27:P27+'ТП 7'!O26:P26+'ТП 8'!O27:P27</f>
        <v>338</v>
      </c>
      <c r="P27" s="14"/>
    </row>
    <row r="28" spans="1:16" ht="15.6">
      <c r="A28" s="2" t="s">
        <v>33</v>
      </c>
      <c r="B28" s="13"/>
      <c r="C28" s="27"/>
      <c r="D28" s="27"/>
      <c r="E28" s="27"/>
      <c r="F28" s="27"/>
      <c r="G28" s="27"/>
      <c r="H28" s="27"/>
      <c r="I28" s="27"/>
      <c r="J28" s="27"/>
      <c r="K28" s="14"/>
      <c r="L28" s="15">
        <f>45/1000</f>
        <v>4.4999999999999998E-2</v>
      </c>
      <c r="M28" s="16"/>
      <c r="O28" s="13">
        <f>'ТП 1'!O28:P28+'ТП 2'!O28:P28+'ТП 3'!O28:P28+'ТП 7'!O27:P27+'ТП 8'!O28:P28</f>
        <v>194</v>
      </c>
      <c r="P28" s="14"/>
    </row>
    <row r="29" spans="1:16" ht="15.6">
      <c r="A29" s="2" t="s">
        <v>44</v>
      </c>
      <c r="B29" s="13"/>
      <c r="C29" s="27"/>
      <c r="D29" s="27"/>
      <c r="E29" s="27"/>
      <c r="F29" s="27"/>
      <c r="G29" s="27"/>
      <c r="H29" s="27"/>
      <c r="I29" s="27"/>
      <c r="J29" s="27"/>
      <c r="K29" s="14"/>
      <c r="L29" s="15">
        <f>57/1000</f>
        <v>5.7000000000000002E-2</v>
      </c>
      <c r="M29" s="16"/>
      <c r="O29" s="13">
        <f>'ТП 1'!O29:P29+'ТП 2'!O29:P29+'ТП 3'!O29:P29+'ТП 7'!O28:P28+'ТП 8'!O29:P29</f>
        <v>1735</v>
      </c>
      <c r="P29" s="14"/>
    </row>
    <row r="30" spans="1:16" ht="15.6">
      <c r="A30" s="2" t="s">
        <v>45</v>
      </c>
      <c r="B30" s="13"/>
      <c r="C30" s="27"/>
      <c r="D30" s="27"/>
      <c r="E30" s="27"/>
      <c r="F30" s="27"/>
      <c r="G30" s="27"/>
      <c r="H30" s="27"/>
      <c r="I30" s="27"/>
      <c r="J30" s="27"/>
      <c r="K30" s="14"/>
      <c r="L30" s="15">
        <f>76/1000</f>
        <v>7.5999999999999998E-2</v>
      </c>
      <c r="M30" s="16"/>
      <c r="O30" s="13">
        <f>'ТП 1'!O30:P30+'ТП 2'!O30:P30+'ТП 3'!O30:P30+'ТП 7'!O29:P29+'ТП 8'!O30:P30</f>
        <v>687</v>
      </c>
      <c r="P30" s="14"/>
    </row>
    <row r="31" spans="1:16" ht="15.6">
      <c r="A31" s="2" t="s">
        <v>46</v>
      </c>
      <c r="B31" s="13"/>
      <c r="C31" s="27"/>
      <c r="D31" s="27"/>
      <c r="E31" s="27"/>
      <c r="F31" s="27"/>
      <c r="G31" s="27"/>
      <c r="H31" s="27"/>
      <c r="I31" s="27"/>
      <c r="J31" s="27"/>
      <c r="K31" s="14"/>
      <c r="L31" s="15">
        <f>89/1000</f>
        <v>8.8999999999999996E-2</v>
      </c>
      <c r="M31" s="16"/>
      <c r="O31" s="13">
        <f>'ТП 1'!O31:P31+'ТП 2'!O31:P31+'ТП 3'!O31:P31+'ТП 7'!O30:P30+'ТП 8'!O31:P31</f>
        <v>1307.5</v>
      </c>
      <c r="P31" s="14"/>
    </row>
    <row r="32" spans="1:16" ht="15.6">
      <c r="A32" s="2" t="s">
        <v>47</v>
      </c>
      <c r="B32" s="13"/>
      <c r="C32" s="27"/>
      <c r="D32" s="27"/>
      <c r="E32" s="27"/>
      <c r="F32" s="27"/>
      <c r="G32" s="27"/>
      <c r="H32" s="27"/>
      <c r="I32" s="27"/>
      <c r="J32" s="27"/>
      <c r="K32" s="14"/>
      <c r="L32" s="15">
        <f>108/1000</f>
        <v>0.108</v>
      </c>
      <c r="M32" s="16"/>
      <c r="O32" s="13">
        <f>'ТП 1'!O32:P32+'ТП 2'!O32:P32+'ТП 3'!O32:P32+'ТП 7'!O31:P31+'ТП 8'!O32:P32</f>
        <v>1997.5</v>
      </c>
      <c r="P32" s="14"/>
    </row>
    <row r="33" spans="1:16" ht="15.6">
      <c r="A33" s="2" t="s">
        <v>48</v>
      </c>
      <c r="B33" s="13"/>
      <c r="C33" s="27"/>
      <c r="D33" s="27"/>
      <c r="E33" s="27"/>
      <c r="F33" s="27"/>
      <c r="G33" s="27"/>
      <c r="H33" s="27"/>
      <c r="I33" s="27"/>
      <c r="J33" s="27"/>
      <c r="K33" s="14"/>
      <c r="L33" s="15">
        <f>125/1000</f>
        <v>0.125</v>
      </c>
      <c r="M33" s="16"/>
      <c r="O33" s="13">
        <f>'ТП 1'!O33:P33+'ТП 2'!O33:P33+'ТП 3'!O33:P33+'ТП 7'!O32:P32+'ТП 8'!O33:P33</f>
        <v>806.5</v>
      </c>
      <c r="P33" s="14"/>
    </row>
    <row r="34" spans="1:16" ht="15.6">
      <c r="A34" s="2" t="s">
        <v>49</v>
      </c>
      <c r="B34" s="13"/>
      <c r="C34" s="27"/>
      <c r="D34" s="27"/>
      <c r="E34" s="27"/>
      <c r="F34" s="27"/>
      <c r="G34" s="27"/>
      <c r="H34" s="27"/>
      <c r="I34" s="27"/>
      <c r="J34" s="27"/>
      <c r="K34" s="14"/>
      <c r="L34" s="15">
        <f>159/1000</f>
        <v>0.159</v>
      </c>
      <c r="M34" s="16"/>
      <c r="O34" s="13">
        <f>'ТП 1'!O34:P34+'ТП 2'!O34:P34+'ТП 3'!O34:P34+'ТП 7'!O33:P33+'ТП 8'!O34:P34</f>
        <v>1515.5</v>
      </c>
      <c r="P34" s="14"/>
    </row>
    <row r="35" spans="1:16" ht="15.6">
      <c r="A35" s="2" t="s">
        <v>50</v>
      </c>
      <c r="B35" s="13"/>
      <c r="C35" s="27"/>
      <c r="D35" s="27"/>
      <c r="E35" s="27"/>
      <c r="F35" s="27"/>
      <c r="G35" s="27"/>
      <c r="H35" s="27"/>
      <c r="I35" s="27"/>
      <c r="J35" s="27"/>
      <c r="K35" s="14"/>
      <c r="L35" s="15">
        <f>219/1000</f>
        <v>0.219</v>
      </c>
      <c r="M35" s="16"/>
      <c r="O35" s="13">
        <f>'ТП 1'!O35:P35+'ТП 2'!O35:P35+'ТП 3'!O35:P35+'ТП 7'!O34:P34+'ТП 8'!O35:P35</f>
        <v>1834.5</v>
      </c>
      <c r="P35" s="14"/>
    </row>
    <row r="36" spans="1:16" ht="15.6">
      <c r="A36" s="2" t="s">
        <v>51</v>
      </c>
      <c r="B36" s="13"/>
      <c r="C36" s="27"/>
      <c r="D36" s="27"/>
      <c r="E36" s="27"/>
      <c r="F36" s="27"/>
      <c r="G36" s="27"/>
      <c r="H36" s="27"/>
      <c r="I36" s="27"/>
      <c r="J36" s="27"/>
      <c r="K36" s="14"/>
      <c r="L36" s="15">
        <f>273/1000</f>
        <v>0.27300000000000002</v>
      </c>
      <c r="M36" s="16"/>
      <c r="O36" s="13">
        <f>'ТП 1'!O36:P36+'ТП 2'!O36:P36+'ТП 3'!O36:P36+'ТП 7'!O35:P35+'ТП 8'!O36:P36</f>
        <v>697</v>
      </c>
      <c r="P36" s="14"/>
    </row>
    <row r="37" spans="1:16" ht="15.6">
      <c r="A37" s="2" t="s">
        <v>52</v>
      </c>
      <c r="B37" s="13"/>
      <c r="C37" s="27"/>
      <c r="D37" s="27"/>
      <c r="E37" s="27"/>
      <c r="F37" s="27"/>
      <c r="G37" s="27"/>
      <c r="H37" s="27"/>
      <c r="I37" s="27"/>
      <c r="J37" s="27"/>
      <c r="K37" s="14"/>
      <c r="L37" s="15">
        <f>325/1000</f>
        <v>0.32500000000000001</v>
      </c>
      <c r="M37" s="16"/>
      <c r="O37" s="13">
        <f>'ТП 1'!O37:P37+'ТП 2'!O37:P37+'ТП 3'!O37:P37+'ТП 7'!O36:P36+'ТП 8'!O37:P37</f>
        <v>239.5</v>
      </c>
      <c r="P37" s="14"/>
    </row>
    <row r="38" spans="1:16" ht="15.6">
      <c r="A38" s="2" t="s">
        <v>53</v>
      </c>
      <c r="B38" s="13"/>
      <c r="C38" s="27"/>
      <c r="D38" s="27"/>
      <c r="E38" s="27"/>
      <c r="F38" s="27"/>
      <c r="G38" s="27"/>
      <c r="H38" s="27"/>
      <c r="I38" s="27"/>
      <c r="J38" s="27"/>
      <c r="K38" s="14"/>
      <c r="L38" s="15">
        <f>426/1000</f>
        <v>0.42599999999999999</v>
      </c>
      <c r="M38" s="16"/>
      <c r="O38" s="13">
        <f>'ТП 1'!O38:P38+'ТП 2'!O38:P38+'ТП 3'!O38:P38+'ТП 7'!O37:P37+'ТП 8'!O38:P38</f>
        <v>168</v>
      </c>
      <c r="P38" s="14"/>
    </row>
  </sheetData>
  <mergeCells count="82">
    <mergeCell ref="B37:K37"/>
    <mergeCell ref="L37:M37"/>
    <mergeCell ref="O37:P37"/>
    <mergeCell ref="B38:K38"/>
    <mergeCell ref="L38:M38"/>
    <mergeCell ref="O38:P38"/>
    <mergeCell ref="B35:K35"/>
    <mergeCell ref="L35:M35"/>
    <mergeCell ref="O35:P35"/>
    <mergeCell ref="B36:K36"/>
    <mergeCell ref="L36:M36"/>
    <mergeCell ref="O36:P36"/>
    <mergeCell ref="B33:K33"/>
    <mergeCell ref="L33:M33"/>
    <mergeCell ref="O33:P33"/>
    <mergeCell ref="B34:K34"/>
    <mergeCell ref="L34:M34"/>
    <mergeCell ref="O34:P34"/>
    <mergeCell ref="B31:K31"/>
    <mergeCell ref="L31:M31"/>
    <mergeCell ref="O31:P31"/>
    <mergeCell ref="B32:K32"/>
    <mergeCell ref="L32:M32"/>
    <mergeCell ref="O32:P32"/>
    <mergeCell ref="B29:K29"/>
    <mergeCell ref="L29:M29"/>
    <mergeCell ref="O29:P29"/>
    <mergeCell ref="B30:K30"/>
    <mergeCell ref="L30:M30"/>
    <mergeCell ref="O30:P30"/>
    <mergeCell ref="B11:N11"/>
    <mergeCell ref="O11:P11"/>
    <mergeCell ref="B3:N3"/>
    <mergeCell ref="A5:P5"/>
    <mergeCell ref="B6:N6"/>
    <mergeCell ref="O6:P6"/>
    <mergeCell ref="B7:N7"/>
    <mergeCell ref="O7:P7"/>
    <mergeCell ref="B8:N8"/>
    <mergeCell ref="O8:P8"/>
    <mergeCell ref="B9:N9"/>
    <mergeCell ref="O9:P9"/>
    <mergeCell ref="A10:P10"/>
    <mergeCell ref="B12:N12"/>
    <mergeCell ref="O12:P12"/>
    <mergeCell ref="B13:N13"/>
    <mergeCell ref="O13:P13"/>
    <mergeCell ref="B14:N14"/>
    <mergeCell ref="O14:P14"/>
    <mergeCell ref="B15:N15"/>
    <mergeCell ref="O15:P15"/>
    <mergeCell ref="B16:N16"/>
    <mergeCell ref="O16:P16"/>
    <mergeCell ref="B17:N17"/>
    <mergeCell ref="O17:P17"/>
    <mergeCell ref="B18:N18"/>
    <mergeCell ref="O18:P18"/>
    <mergeCell ref="B19:N19"/>
    <mergeCell ref="O19:P19"/>
    <mergeCell ref="B20:N20"/>
    <mergeCell ref="O20:P20"/>
    <mergeCell ref="B21:N21"/>
    <mergeCell ref="O21:P21"/>
    <mergeCell ref="A22:P22"/>
    <mergeCell ref="B23:K23"/>
    <mergeCell ref="L23:M23"/>
    <mergeCell ref="O23:P23"/>
    <mergeCell ref="B24:K24"/>
    <mergeCell ref="L24:M24"/>
    <mergeCell ref="O24:P24"/>
    <mergeCell ref="B25:K25"/>
    <mergeCell ref="L25:M25"/>
    <mergeCell ref="O25:P25"/>
    <mergeCell ref="B28:K28"/>
    <mergeCell ref="L28:M28"/>
    <mergeCell ref="O28:P28"/>
    <mergeCell ref="B26:K26"/>
    <mergeCell ref="L26:M26"/>
    <mergeCell ref="O26:P26"/>
    <mergeCell ref="B27:K27"/>
    <mergeCell ref="L27:M27"/>
    <mergeCell ref="O27:P27"/>
  </mergeCells>
  <pageMargins left="0.7" right="0.7" top="0.75" bottom="0.75" header="0.3" footer="0.3"/>
  <pageSetup paperSize="9" scale="92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>
  <dimension ref="A2:R38"/>
  <sheetViews>
    <sheetView topLeftCell="A25" workbookViewId="0">
      <selection activeCell="D40" sqref="D40:J40"/>
    </sheetView>
  </sheetViews>
  <sheetFormatPr defaultRowHeight="14.4"/>
  <cols>
    <col min="11" max="11" width="7.21875" customWidth="1"/>
    <col min="13" max="13" width="11.44140625" customWidth="1"/>
    <col min="14" max="14" width="0.109375" customWidth="1"/>
    <col min="16" max="16" width="7" customWidth="1"/>
    <col min="17" max="17" width="10.44140625" bestFit="1" customWidth="1"/>
    <col min="18" max="18" width="12.88671875" bestFit="1" customWidth="1"/>
  </cols>
  <sheetData>
    <row r="2" spans="1:18" ht="15.6">
      <c r="O2" s="1"/>
      <c r="P2" s="1"/>
    </row>
    <row r="3" spans="1:18" ht="28.8" customHeight="1">
      <c r="B3" s="9" t="s">
        <v>87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5" spans="1:18" ht="15.6">
      <c r="A5" s="6" t="s">
        <v>38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8"/>
    </row>
    <row r="6" spans="1:18" ht="34.200000000000003" customHeight="1">
      <c r="A6" s="2" t="s">
        <v>1</v>
      </c>
      <c r="B6" s="10" t="s">
        <v>2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2"/>
      <c r="O6" s="13">
        <f>'Кот 1'!O6:P6+'Кот 2'!O6:P6+'Кот 3'!O6:P6+'Кот 4'!O6:P6+'Кот 5'!O6:P6+'Кот 6'!O6:P6+'Кот 7'!O6:P6+'Кот 9'!O6:P6+'Кот 10 '!O6:P6+'Кот 10  (2)'!O6:P6+'Кот 11'!O6:P6+'Кот 12'!O6:P6+'Кот 13'!O6:P6+'Кот 17'!O6:P6+'Кот 19'!O6:P6+'Кот 20'!O6:P6+'Кот 22'!O6:P6+'Кот 25'!O6:P6</f>
        <v>0</v>
      </c>
      <c r="P6" s="14"/>
    </row>
    <row r="7" spans="1:18" ht="13.2" customHeight="1">
      <c r="A7" s="2" t="s">
        <v>3</v>
      </c>
      <c r="B7" s="10" t="s">
        <v>4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2"/>
      <c r="O7" s="23">
        <f>'Кот 1'!O7:P7+'Кот 2'!O7:P7+'Кот 3'!O7:P7+'Кот 4'!O7:P7+'Кот 5'!O7:P7+'Кот 6'!O7:P7+'Кот 7'!O7:P7+'Кот 9'!O7:P7+'Кот 10  (2)'!O7:P7+'Кот 11'!O7:P7+'Кот 12'!O7:P7+'Кот 13'!O7:P7+'Кот 17'!O7:P7+'Кот 19'!O7:P7+'Кот 20'!O7:P7+'Кот 22'!O7:P7+'Кот 25'!O7:P7</f>
        <v>38.507699999999993</v>
      </c>
      <c r="P7" s="24"/>
    </row>
    <row r="8" spans="1:18" ht="29.4" customHeight="1">
      <c r="A8" s="2" t="s">
        <v>5</v>
      </c>
      <c r="B8" s="10" t="s">
        <v>6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2"/>
      <c r="O8" s="13">
        <f>'Кот 1'!O8:P8+'Кот 2'!O8:P8+'Кот 3'!O8:P8+'Кот 4'!O8:P8+'Кот 5'!O8:P8+'Кот 6'!O8:P8+'Кот 7'!O8:P8+'Кот 9'!O8:P8+'Кот 10 '!O8:P8+'Кот 10  (2)'!O8:P8+'Кот 11'!O8:P8+'Кот 12'!O8:P8+'Кот 13'!O8:P8+'Кот 17'!O8:P8+'Кот 19'!O8:P8+'Кот 20'!O8:P8+'Кот 22'!O8:P8+'Кот 25'!O8:P8</f>
        <v>0</v>
      </c>
      <c r="P8" s="14"/>
    </row>
    <row r="9" spans="1:18" ht="15.6">
      <c r="A9" s="2" t="s">
        <v>7</v>
      </c>
      <c r="B9" s="10" t="s">
        <v>8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2"/>
      <c r="O9" s="13">
        <f>'Кот 1'!O9:P9+'Кот 2'!O9:P9+'Кот 3'!O9:P9+'Кот 4'!O9:P9+'Кот 5'!O9:P9+'Кот 6'!O9:P9+'Кот 7'!O9:P9+'Кот 9'!O9:P9+'Кот 10  (2)'!O9:P9+'Кот 11'!O9:P9+'Кот 12'!O9:P9+'Кот 13'!O9:P9+'Кот 17'!O9:P9+'Кот 19'!O9:P9+'Кот 20'!O9:P9+'Кот 22'!O9:P9+'Кот 25'!O9:P9</f>
        <v>90.962000000000018</v>
      </c>
      <c r="P9" s="14"/>
    </row>
    <row r="10" spans="1:18" ht="15.6">
      <c r="A10" s="6" t="s">
        <v>39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8"/>
    </row>
    <row r="11" spans="1:18" ht="31.2" customHeight="1">
      <c r="A11" s="2" t="s">
        <v>9</v>
      </c>
      <c r="B11" s="10" t="s">
        <v>10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2"/>
      <c r="O11" s="30">
        <f>O13/O12*(O14/7000)</f>
        <v>145.72974824754471</v>
      </c>
      <c r="P11" s="31"/>
    </row>
    <row r="12" spans="1:18" ht="15.6">
      <c r="A12" s="2" t="s">
        <v>11</v>
      </c>
      <c r="B12" s="10" t="s">
        <v>12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2"/>
      <c r="O12" s="28">
        <f>'Кот 1'!O12:P12+'Кот 2'!O12:P12+'Кот 3'!O12:P12+'Кот 4'!O12:P12+'Кот 5'!O12:P12+'Кот 6'!O12:P12+'Кот 7'!O12:P12+'Кот 9'!O12:P12+'Кот 10 '!O12:P12+'Кот 10  (2)'!O12:P12+'Кот 11'!O12:P12+'Кот 12'!O12:P12+'Кот 13'!O12:P12+'Кот 17'!O12:P12+'Кот 19'!O12:P12+'Кот 20'!O12:P12+'Кот 22'!O12:P12+'Кот 25'!O12:P12</f>
        <v>113398.38305217035</v>
      </c>
      <c r="P12" s="29"/>
      <c r="Q12" s="3"/>
      <c r="R12" s="3"/>
    </row>
    <row r="13" spans="1:18" ht="15.6">
      <c r="A13" s="2" t="s">
        <v>13</v>
      </c>
      <c r="B13" s="10" t="s">
        <v>14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2"/>
      <c r="O13" s="36">
        <f>'Кот 1'!O13:P13+'Кот 2'!O13:P13+'Кот 3'!O13:P13+'Кот 4'!O13:P13+'Кот 5'!O13:P13+'Кот 6'!O13:P13+'Кот 7'!O13:P13+'Кот 9'!O13:P13+'Кот 11'!O13:P13+'Кот 12'!O13:P13+'Кот 13'!O13:P13+'Кот 17'!O13:P13+'Кот 19'!O13:P13+'Кот 20'!O13:P13+'Кот 22'!O13:P13+'Кот 25'!O13:P13</f>
        <v>13835501.1</v>
      </c>
      <c r="P13" s="37"/>
    </row>
    <row r="14" spans="1:18" ht="15.6">
      <c r="A14" s="2" t="s">
        <v>15</v>
      </c>
      <c r="B14" s="10" t="s">
        <v>16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2"/>
      <c r="O14" s="13">
        <v>8361</v>
      </c>
      <c r="P14" s="14"/>
    </row>
    <row r="15" spans="1:18" ht="15.6">
      <c r="A15" s="2" t="s">
        <v>17</v>
      </c>
      <c r="B15" s="10" t="s">
        <v>18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2"/>
      <c r="O15" s="13"/>
      <c r="P15" s="14"/>
    </row>
    <row r="16" spans="1:18" ht="15.6">
      <c r="A16" s="2" t="s">
        <v>19</v>
      </c>
      <c r="B16" s="10" t="s">
        <v>0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2"/>
      <c r="O16" s="28">
        <f>'Кот 1'!O16:P16+'Кот 2'!O16:P16+'Кот 3'!O16:P16+'Кот 4'!O16:P16+'Кот 5'!O16:P16+'Кот 6'!O16:P16+'Кот 7'!O16:P16+'Кот 9'!O16:P16+'Кот 11'!O16:P16+'Кот 12'!O16:P16+'Кот 13'!O16:P16+'Кот 17'!O16:P16+'Кот 19'!O16:P16+'Кот 20'!O16:P16+'Кот 22'!O16:P16+'Кот 25'!O16:P16</f>
        <v>880.73951028763008</v>
      </c>
      <c r="P16" s="29"/>
    </row>
    <row r="17" spans="1:18" ht="15.6">
      <c r="A17" s="2" t="s">
        <v>22</v>
      </c>
      <c r="B17" s="10" t="s">
        <v>21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2"/>
      <c r="O17" s="28">
        <f>'Кот 1'!O17:P17+'Кот 2'!O17:P17+'Кот 3'!O17:P17+'Кот 4'!O17:P17+'Кот 5'!O17:P17+'Кот 6'!O17:P17+'Кот 7'!O17:P17+'Кот 9'!O17:P17+'Кот 10 '!O17:P17+'Кот 10  (2)'!O17:P17+'Кот 11'!O17:P17+'Кот 12'!O17:P17+'Кот 13'!O17:P17+'Кот 17'!O17:P17+'Кот 19'!O17:P17+'Кот 20'!O17:P17+'Кот 22'!O17:P17+'Кот 25'!O17:P17</f>
        <v>16519.13360588274</v>
      </c>
      <c r="P17" s="29"/>
    </row>
    <row r="18" spans="1:18" ht="15.6">
      <c r="A18" s="2" t="s">
        <v>20</v>
      </c>
      <c r="B18" s="10" t="s">
        <v>23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2"/>
      <c r="O18" s="28">
        <f>'Кот 1'!O18:P18+'Кот 2'!O18:P18+'Кот 3'!O18:P18+'Кот 4'!O18:P18+'Кот 5'!O18:P18+'Кот 6'!O18:P18+'Кот 7'!O18:P18+'Кот 9'!O18:P18+'Кот 10 '!O18:P18+'Кот 10  (2)'!O18:P18++'Кот 11'!O18:P18+'Кот 12'!O18:P18+'Кот 13'!O18:P18+'Кот 17'!O18:P18+'Кот 19'!O18:P18+'Кот 20'!O18:P18+'Кот 22'!O18:P18+'Кот 25'!O18:P18</f>
        <v>95998.509936000002</v>
      </c>
      <c r="P18" s="29"/>
      <c r="R18" s="5"/>
    </row>
    <row r="19" spans="1:18" ht="15.6">
      <c r="A19" s="2"/>
      <c r="B19" s="10" t="s">
        <v>24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2"/>
      <c r="O19" s="28">
        <f>'Кот 1'!O19:P19+'Кот 2'!O19:P19+'Кот 3'!O19:P19+'Кот 4'!O19:P19+'Кот 5'!O19:P19+'Кот 6'!O19:P19+'Кот 7'!O19:P19+'Кот 9'!O19:P19+'Кот 10 '!O19:P19+'Кот 10  (2)'!O19:P19+'Кот 11'!O19:P19+'Кот 12'!O19:P19+'Кот 13'!O19:P19+'Кот 17'!O19:P19+'Кот 19'!O19:P19+'Кот 20'!O19:P19+'Кот 22'!O19:P19+'Кот 25'!O19:P19</f>
        <v>40937.796399999999</v>
      </c>
      <c r="P19" s="29"/>
    </row>
    <row r="20" spans="1:18" ht="15.6">
      <c r="A20" s="2"/>
      <c r="B20" s="10" t="s">
        <v>25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2"/>
      <c r="O20" s="28">
        <f>'Кот 1'!O20:P20+'Кот 2'!O20:P20+'Кот 3'!O20:P20+'Кот 4'!O20:P20+'Кот 5'!O20:P20+'Кот 6'!O20:P20+'Кот 7'!O20:P20+'Кот 9'!O20:P20+'Кот 10 '!O20:P20+'Кот 10  (2)'!O20:P20+'Кот 11'!O20:P20+'Кот 12'!O20:P20+'Кот 13'!O20:P20+'Кот 17'!O20:P20+'Кот 19'!O20:P20+'Кот 20'!O20:P20+'Кот 22'!O20:P20+'Кот 25'!O20:P20</f>
        <v>44146.932000000001</v>
      </c>
      <c r="P20" s="29"/>
    </row>
    <row r="21" spans="1:18" ht="15.6">
      <c r="A21" s="2"/>
      <c r="B21" s="10" t="s">
        <v>26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2"/>
      <c r="O21" s="28">
        <f>'Кот 1'!O21:P21+'Кот 2'!O21:P21+'Кот 3'!O21:P21+'Кот 4'!O21:P21+'Кот 5'!O21:P21+'Кот 6'!O21:P21+'Кот 7'!O21:P21+'Кот 9'!O21:P21+'Кот 10 '!O21:P21+'Кот 10  (2)'!O21:P21++'Кот 11'!O21:P21+'Кот 12'!O21:P21+'Кот 13'!O21:P21+'Кот 17'!O21:P21+'Кот 19'!O21:P21+'Кот 20'!O21:P21+'Кот 22'!O21:P21+'Кот 25'!O21:P21</f>
        <v>10913.781535999997</v>
      </c>
      <c r="P21" s="29"/>
    </row>
    <row r="22" spans="1:18" ht="15.6">
      <c r="A22" s="6" t="s">
        <v>37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8"/>
    </row>
    <row r="23" spans="1:18" ht="30.6" customHeight="1">
      <c r="A23" s="2"/>
      <c r="B23" s="13" t="s">
        <v>34</v>
      </c>
      <c r="C23" s="27"/>
      <c r="D23" s="27"/>
      <c r="E23" s="27"/>
      <c r="F23" s="27"/>
      <c r="G23" s="27"/>
      <c r="H23" s="27"/>
      <c r="I23" s="27"/>
      <c r="J23" s="27"/>
      <c r="K23" s="14"/>
      <c r="L23" s="15" t="s">
        <v>28</v>
      </c>
      <c r="M23" s="16"/>
      <c r="O23" s="13" t="s">
        <v>27</v>
      </c>
      <c r="P23" s="14"/>
    </row>
    <row r="24" spans="1:18" ht="15.6">
      <c r="A24" s="2" t="s">
        <v>29</v>
      </c>
      <c r="B24" s="13"/>
      <c r="C24" s="27"/>
      <c r="D24" s="27"/>
      <c r="E24" s="27"/>
      <c r="F24" s="27"/>
      <c r="G24" s="27"/>
      <c r="H24" s="27"/>
      <c r="I24" s="27"/>
      <c r="J24" s="27"/>
      <c r="K24" s="14"/>
      <c r="L24" s="15">
        <f>15/1000</f>
        <v>1.4999999999999999E-2</v>
      </c>
      <c r="M24" s="16"/>
      <c r="O24" s="13">
        <f>'Кот 1'!O24:P24+'Кот 2'!O24:P24+'Кот 3'!O24:P24+'Кот 4'!O24:P24+'Кот 5'!O24:P24+'Кот 6'!O24:P24+'Кот 7'!O24:P24+'Кот 9'!O24:P24+'Кот 10  (2)'!O24:P24+'Кот 11'!O24:P24+'Кот 12'!O24:P24+'Кот 13'!O24:P24+'Кот 17'!O24:P24+'Кот 19'!O24:P24+'Кот 20'!O24:P24+'Кот 22'!O24:P24+'Кот 25'!O24:P24</f>
        <v>0</v>
      </c>
      <c r="P24" s="14"/>
    </row>
    <row r="25" spans="1:18" ht="15.6">
      <c r="A25" s="2" t="s">
        <v>30</v>
      </c>
      <c r="B25" s="13"/>
      <c r="C25" s="27"/>
      <c r="D25" s="27"/>
      <c r="E25" s="27"/>
      <c r="F25" s="27"/>
      <c r="G25" s="27"/>
      <c r="H25" s="27"/>
      <c r="I25" s="27"/>
      <c r="J25" s="27"/>
      <c r="K25" s="14"/>
      <c r="L25" s="15">
        <f>20/1000</f>
        <v>0.02</v>
      </c>
      <c r="M25" s="16"/>
      <c r="O25" s="13">
        <f>'Кот 1'!O25:P25+'Кот 2'!O25:P25+'Кот 3'!O25:P25+'Кот 4'!O25:P25+'Кот 5'!O25:P25+'Кот 6'!O25:P25+'Кот 7'!O25:P25+'Кот 9'!O25:P25+'Кот 10  (2)'!O25:P25+'Кот 11'!O25:P25+'Кот 12'!O25:P25+'Кот 13'!O25:P25+'Кот 17'!O25:P25+'Кот 19'!O25:P25+'Кот 20'!O25:P25+'Кот 22'!O25:P25+'Кот 25'!O25:P25</f>
        <v>50</v>
      </c>
      <c r="P25" s="14"/>
    </row>
    <row r="26" spans="1:18" ht="15.6">
      <c r="A26" s="2" t="s">
        <v>31</v>
      </c>
      <c r="B26" s="13"/>
      <c r="C26" s="27"/>
      <c r="D26" s="27"/>
      <c r="E26" s="27"/>
      <c r="F26" s="27"/>
      <c r="G26" s="27"/>
      <c r="H26" s="27"/>
      <c r="I26" s="27"/>
      <c r="J26" s="27"/>
      <c r="K26" s="14"/>
      <c r="L26" s="15">
        <f>25/1000</f>
        <v>2.5000000000000001E-2</v>
      </c>
      <c r="M26" s="16"/>
      <c r="O26" s="13">
        <f>'Кот 1'!O26:P26+'Кот 2'!O26:P26+'Кот 3'!O26:P26+'Кот 4'!O26:P26+'Кот 5'!O26:P26+'Кот 6'!O26:P26+'Кот 7'!O26:P26+'Кот 9'!O26:P26+'Кот 10  (2)'!O26:P26+'Кот 11'!O26:P26+'Кот 12'!O26:P26+'Кот 13'!O26:P26+'Кот 17'!O26:P26+'Кот 19'!O26:P26+'Кот 20'!O26:P26+'Кот 22'!O26:P26+'Кот 25'!O26:P26</f>
        <v>208</v>
      </c>
      <c r="P26" s="14"/>
    </row>
    <row r="27" spans="1:18" ht="15.6">
      <c r="A27" s="2" t="s">
        <v>32</v>
      </c>
      <c r="B27" s="13"/>
      <c r="C27" s="27"/>
      <c r="D27" s="27"/>
      <c r="E27" s="27"/>
      <c r="F27" s="27"/>
      <c r="G27" s="27"/>
      <c r="H27" s="27"/>
      <c r="I27" s="27"/>
      <c r="J27" s="27"/>
      <c r="K27" s="14"/>
      <c r="L27" s="15">
        <f>32/1000</f>
        <v>3.2000000000000001E-2</v>
      </c>
      <c r="M27" s="16"/>
      <c r="O27" s="13">
        <f>'Кот 1'!O27:P27+'Кот 2'!O27:P27+'Кот 3'!O27:P27+'Кот 4'!O27:P27+'Кот 5'!O27:P27+'Кот 6'!O27:P27+'Кот 7'!O27:P27+'Кот 9'!O27:P27+'Кот 10  (2)'!O27:P27+'Кот 11'!O27:P27+'Кот 12'!O27:P27+'Кот 13'!O27:P27+'Кот 17'!O27:P27+'Кот 19'!O27:P27+'Кот 20'!O27:P27+'Кот 22'!O27:P27+'Кот 25'!O27:P27</f>
        <v>1611.2</v>
      </c>
      <c r="P27" s="14"/>
    </row>
    <row r="28" spans="1:18" ht="15.6">
      <c r="A28" s="2" t="s">
        <v>33</v>
      </c>
      <c r="B28" s="13"/>
      <c r="C28" s="27"/>
      <c r="D28" s="27"/>
      <c r="E28" s="27"/>
      <c r="F28" s="27"/>
      <c r="G28" s="27"/>
      <c r="H28" s="27"/>
      <c r="I28" s="27"/>
      <c r="J28" s="27"/>
      <c r="K28" s="14"/>
      <c r="L28" s="15">
        <f>45/1000</f>
        <v>4.4999999999999998E-2</v>
      </c>
      <c r="M28" s="16"/>
      <c r="O28" s="13">
        <f>'Кот 1'!O28:P28+'Кот 2'!O28:P28+'Кот 3'!O28:P28+'Кот 4'!O28:P28+'Кот 5'!O28:P28+'Кот 6'!O28:P28+'Кот 7'!O28:P28+'Кот 9'!O28:P28+'Кот 10  (2)'!O28:P28+'Кот 11'!O28:P28+'Кот 12'!O28:P28+'Кот 13'!O28:P28+'Кот 17'!O28:P28+'Кот 19'!O28:P28+'Кот 20'!O28:P28+'Кот 22'!O28:P28+'Кот 25'!O28:P28</f>
        <v>2174.1999999999998</v>
      </c>
      <c r="P28" s="14"/>
    </row>
    <row r="29" spans="1:18" ht="15.6">
      <c r="A29" s="2" t="s">
        <v>44</v>
      </c>
      <c r="B29" s="13"/>
      <c r="C29" s="27"/>
      <c r="D29" s="27"/>
      <c r="E29" s="27"/>
      <c r="F29" s="27"/>
      <c r="G29" s="27"/>
      <c r="H29" s="27"/>
      <c r="I29" s="27"/>
      <c r="J29" s="27"/>
      <c r="K29" s="14"/>
      <c r="L29" s="15">
        <f>57/1000</f>
        <v>5.7000000000000002E-2</v>
      </c>
      <c r="M29" s="16"/>
      <c r="O29" s="13">
        <f>'Кот 1'!O29:P29+'Кот 2'!O29:P29+'Кот 3'!O29:P29+'Кот 4'!O29:P29+'Кот 5'!O29:P29+'Кот 6'!O29:P29+'Кот 7'!O29:P29+'Кот 9'!O29:P29+'Кот 10  (2)'!O29:P29+'Кот 11'!O29:P29+'Кот 12'!O29:P29+'Кот 13'!O29:P29+'Кот 17'!O29:P29+'Кот 19'!O29:P29+'Кот 20'!O29:P29+'Кот 22'!O29:P29+'Кот 25'!O29:P29</f>
        <v>6295.8</v>
      </c>
      <c r="P29" s="14"/>
    </row>
    <row r="30" spans="1:18" ht="15.6">
      <c r="A30" s="2" t="s">
        <v>45</v>
      </c>
      <c r="B30" s="13"/>
      <c r="C30" s="27"/>
      <c r="D30" s="27"/>
      <c r="E30" s="27"/>
      <c r="F30" s="27"/>
      <c r="G30" s="27"/>
      <c r="H30" s="27"/>
      <c r="I30" s="27"/>
      <c r="J30" s="27"/>
      <c r="K30" s="14"/>
      <c r="L30" s="15">
        <f>76/1000</f>
        <v>7.5999999999999998E-2</v>
      </c>
      <c r="M30" s="16"/>
      <c r="O30" s="13">
        <f>'Кот 1'!O30:P30+'Кот 2'!O30:P30+'Кот 3'!O30:P30+'Кот 4'!O30:P30+'Кот 5'!O30:P30+'Кот 6'!O30:P30+'Кот 7'!O30:P30+'Кот 9'!O30:P30+'Кот 10  (2)'!O30:P30+'Кот 11'!O30:P30+'Кот 12'!O30:P30+'Кот 13'!O30:P30+'Кот 17'!O30:P30+'Кот 19'!O30:P30+'Кот 20'!O30:P30+'Кот 22'!O30:P30+'Кот 25'!O30:P30</f>
        <v>4415.2999999999993</v>
      </c>
      <c r="P30" s="14"/>
    </row>
    <row r="31" spans="1:18" ht="15.6">
      <c r="A31" s="2" t="s">
        <v>46</v>
      </c>
      <c r="B31" s="13"/>
      <c r="C31" s="27"/>
      <c r="D31" s="27"/>
      <c r="E31" s="27"/>
      <c r="F31" s="27"/>
      <c r="G31" s="27"/>
      <c r="H31" s="27"/>
      <c r="I31" s="27"/>
      <c r="J31" s="27"/>
      <c r="K31" s="14"/>
      <c r="L31" s="15">
        <f>89/1000</f>
        <v>8.8999999999999996E-2</v>
      </c>
      <c r="M31" s="16"/>
      <c r="O31" s="13">
        <f>'Кот 1'!O31:P31+'Кот 2'!O31:P31+'Кот 3'!O31:P31+'Кот 4'!O31:P31+'Кот 5'!O31:P31+'Кот 6'!O31:P31+'Кот 7'!O31:P31+'Кот 9'!O31:P31+'Кот 10  (2)'!O31:P31+'Кот 11'!O31:P31+'Кот 12'!O31:P31+'Кот 13'!O31:P31+'Кот 17'!O31:P31+'Кот 19'!O31:P31+'Кот 20'!O31:P31+'Кот 22'!O31:P31+'Кот 25'!O31:P31</f>
        <v>4966.7</v>
      </c>
      <c r="P31" s="14"/>
    </row>
    <row r="32" spans="1:18" ht="15.6">
      <c r="A32" s="2" t="s">
        <v>47</v>
      </c>
      <c r="B32" s="13"/>
      <c r="C32" s="27"/>
      <c r="D32" s="27"/>
      <c r="E32" s="27"/>
      <c r="F32" s="27"/>
      <c r="G32" s="27"/>
      <c r="H32" s="27"/>
      <c r="I32" s="27"/>
      <c r="J32" s="27"/>
      <c r="K32" s="14"/>
      <c r="L32" s="15">
        <f>108/1000</f>
        <v>0.108</v>
      </c>
      <c r="M32" s="16"/>
      <c r="O32" s="13">
        <f>'Кот 1'!O32:P32+'Кот 2'!O32:P32+'Кот 3'!O32:P32+'Кот 4'!O32:P32+'Кот 5'!O32:P32+'Кот 6'!O32:P32+'Кот 7'!O32:P32+'Кот 9'!O32:P32+'Кот 10  (2)'!O32:P32+'Кот 11'!O32:P32+'Кот 12'!O32:P32+'Кот 13'!O32:P32+'Кот 17'!O32:P32+'Кот 19'!O32:P32+'Кот 20'!O32:P32+'Кот 22'!O32:P32+'Кот 25'!O32:P32</f>
        <v>6940.3</v>
      </c>
      <c r="P32" s="14"/>
    </row>
    <row r="33" spans="1:16" ht="15.6">
      <c r="A33" s="2" t="s">
        <v>48</v>
      </c>
      <c r="B33" s="13"/>
      <c r="C33" s="27"/>
      <c r="D33" s="27"/>
      <c r="E33" s="27"/>
      <c r="F33" s="27"/>
      <c r="G33" s="27"/>
      <c r="H33" s="27"/>
      <c r="I33" s="27"/>
      <c r="J33" s="27"/>
      <c r="K33" s="14"/>
      <c r="L33" s="15">
        <f>125/1000</f>
        <v>0.125</v>
      </c>
      <c r="M33" s="16"/>
      <c r="O33" s="13">
        <f>'Кот 1'!O33:P33+'Кот 2'!O33:P33+'Кот 3'!O33:P33+'Кот 4'!O33:P33+'Кот 5'!O33:P33+'Кот 6'!O33:P33+'Кот 7'!O33:P33+'Кот 9'!O33:P33+'Кот 10  (2)'!O33:P33+'Кот 11'!O33:P33+'Кот 12'!O33:P33+'Кот 13'!O33:P33+'Кот 17'!O33:P33+'Кот 19'!O33:P33+'Кот 20'!O33:P33+'Кот 22'!O33:P33+'Кот 25'!O33:P33</f>
        <v>2237.6999999999998</v>
      </c>
      <c r="P33" s="14"/>
    </row>
    <row r="34" spans="1:16" ht="15.6">
      <c r="A34" s="2" t="s">
        <v>49</v>
      </c>
      <c r="B34" s="13"/>
      <c r="C34" s="27"/>
      <c r="D34" s="27"/>
      <c r="E34" s="27"/>
      <c r="F34" s="27"/>
      <c r="G34" s="27"/>
      <c r="H34" s="27"/>
      <c r="I34" s="27"/>
      <c r="J34" s="27"/>
      <c r="K34" s="14"/>
      <c r="L34" s="15">
        <f>159/1000</f>
        <v>0.159</v>
      </c>
      <c r="M34" s="16"/>
      <c r="O34" s="13">
        <f>'Кот 1'!O34:P34+'Кот 2'!O34:P34+'Кот 3'!O34:P34+'Кот 4'!O34:P34+'Кот 5'!O34:P34+'Кот 6'!O34:P34+'Кот 7'!O34:P34+'Кот 9'!O34:P34+'Кот 10  (2)'!O34:P34+'Кот 11'!O34:P34+'Кот 12'!O34:P34+'Кот 13'!O34:P34+'Кот 17'!O34:P34+'Кот 19'!O34:P34+'Кот 20'!O34:P34+'Кот 22'!O34:P34+'Кот 25'!O34:P34</f>
        <v>3705</v>
      </c>
      <c r="P34" s="14"/>
    </row>
    <row r="35" spans="1:16" ht="15.6">
      <c r="A35" s="2" t="s">
        <v>50</v>
      </c>
      <c r="B35" s="13"/>
      <c r="C35" s="27"/>
      <c r="D35" s="27"/>
      <c r="E35" s="27"/>
      <c r="F35" s="27"/>
      <c r="G35" s="27"/>
      <c r="H35" s="27"/>
      <c r="I35" s="27"/>
      <c r="J35" s="27"/>
      <c r="K35" s="14"/>
      <c r="L35" s="15">
        <f>219/1000</f>
        <v>0.219</v>
      </c>
      <c r="M35" s="16"/>
      <c r="O35" s="13">
        <f>'Кот 1'!O35:P35+'Кот 2'!O35:P35+'Кот 3'!O35:P35+'Кот 4'!O35:P35+'Кот 5'!O35:P35+'Кот 6'!O35:P35+'Кот 7'!O35:P35+'Кот 9'!O35:P35+'Кот 10  (2)'!O35:P35+'Кот 11'!O35:P35+'Кот 12'!O35:P35+'Кот 13'!O35:P35+'Кот 17'!O35:P35+'Кот 19'!O35:P35+'Кот 20'!O35:P35+'Кот 22'!O35:P35+'Кот 25'!O35:P35</f>
        <v>4413.2</v>
      </c>
      <c r="P35" s="14"/>
    </row>
    <row r="36" spans="1:16" ht="15.6">
      <c r="A36" s="2" t="s">
        <v>51</v>
      </c>
      <c r="B36" s="13"/>
      <c r="C36" s="27"/>
      <c r="D36" s="27"/>
      <c r="E36" s="27"/>
      <c r="F36" s="27"/>
      <c r="G36" s="27"/>
      <c r="H36" s="27"/>
      <c r="I36" s="27"/>
      <c r="J36" s="27"/>
      <c r="K36" s="14"/>
      <c r="L36" s="15">
        <f>273/1000</f>
        <v>0.27300000000000002</v>
      </c>
      <c r="M36" s="16"/>
      <c r="O36" s="13">
        <f>'Кот 1'!O36:P36+'Кот 2'!O36:P36+'Кот 3'!O36:P36+'Кот 4'!O36:P36+'Кот 5'!O36:P36+'Кот 6'!O36:P36+'Кот 7'!O36:P36+'Кот 9'!O36:P36+'Кот 10  (2)'!O36:P36+'Кот 11'!O36:P36+'Кот 12'!O36:P36+'Кот 13'!O36:P36+'Кот 17'!O36:P36+'Кот 19'!O36:P36+'Кот 20'!O36:P36+'Кот 22'!O36:P36+'Кот 25'!O36:P36</f>
        <v>1035.3</v>
      </c>
      <c r="P36" s="14"/>
    </row>
    <row r="37" spans="1:16" ht="15.6">
      <c r="A37" s="2" t="s">
        <v>52</v>
      </c>
      <c r="B37" s="13"/>
      <c r="C37" s="27"/>
      <c r="D37" s="27"/>
      <c r="E37" s="27"/>
      <c r="F37" s="27"/>
      <c r="G37" s="27"/>
      <c r="H37" s="27"/>
      <c r="I37" s="27"/>
      <c r="J37" s="27"/>
      <c r="K37" s="14"/>
      <c r="L37" s="15">
        <f>325/1000</f>
        <v>0.32500000000000001</v>
      </c>
      <c r="M37" s="16"/>
      <c r="O37" s="13">
        <f>'Кот 1'!O37:P37+'Кот 2'!O37:P37+'Кот 3'!O37:P37+'Кот 4'!O37:P37+'Кот 5'!O37:P37+'Кот 6'!O37:P37+'Кот 7'!O37:P37+'Кот 9'!O37:P37+'Кот 11'!O37:P37+'Кот 12'!O37:P37+'Кот 13'!O37:P37+'Кот 17'!O37:P37+'Кот 19'!O37:P37+'Кот 20'!O37:P37+'Кот 22'!O37:P37+'Кот 25'!O37:P37</f>
        <v>408</v>
      </c>
      <c r="P37" s="14"/>
    </row>
    <row r="38" spans="1:16" ht="15.6">
      <c r="A38" s="2" t="s">
        <v>53</v>
      </c>
      <c r="B38" s="13"/>
      <c r="C38" s="27"/>
      <c r="D38" s="27"/>
      <c r="E38" s="27"/>
      <c r="F38" s="27"/>
      <c r="G38" s="27"/>
      <c r="H38" s="27"/>
      <c r="I38" s="27"/>
      <c r="J38" s="27"/>
      <c r="K38" s="14"/>
      <c r="L38" s="15">
        <f>426/1000</f>
        <v>0.42599999999999999</v>
      </c>
      <c r="M38" s="16"/>
      <c r="O38" s="13">
        <f>'Кот 1'!O38:P38+'Кот 2'!O38:P38+'Кот 3'!O38:P38+'Кот 4'!O38:P38+'Кот 5'!O38:P38+'Кот 6'!O38:P38+'Кот 7'!O38:P38+'Кот 9'!O38:P38+'Кот 11'!O38:P38+'Кот 12'!O38:P38+'Кот 13'!O38:P38+'Кот 17'!O38:P38+'Кот 19'!O38:P38+'Кот 20'!O38:P38+'Кот 22'!O38:P38+'Кот 25'!O38:P38</f>
        <v>47</v>
      </c>
      <c r="P38" s="14"/>
    </row>
  </sheetData>
  <mergeCells count="82">
    <mergeCell ref="B37:K37"/>
    <mergeCell ref="L37:M37"/>
    <mergeCell ref="O37:P37"/>
    <mergeCell ref="B38:K38"/>
    <mergeCell ref="L38:M38"/>
    <mergeCell ref="O38:P38"/>
    <mergeCell ref="B35:K35"/>
    <mergeCell ref="L35:M35"/>
    <mergeCell ref="O35:P35"/>
    <mergeCell ref="B36:K36"/>
    <mergeCell ref="L36:M36"/>
    <mergeCell ref="O36:P36"/>
    <mergeCell ref="B33:K33"/>
    <mergeCell ref="L33:M33"/>
    <mergeCell ref="O33:P33"/>
    <mergeCell ref="B34:K34"/>
    <mergeCell ref="L34:M34"/>
    <mergeCell ref="O34:P34"/>
    <mergeCell ref="B31:K31"/>
    <mergeCell ref="L31:M31"/>
    <mergeCell ref="O31:P31"/>
    <mergeCell ref="B32:K32"/>
    <mergeCell ref="L32:M32"/>
    <mergeCell ref="O32:P32"/>
    <mergeCell ref="B29:K29"/>
    <mergeCell ref="L29:M29"/>
    <mergeCell ref="O29:P29"/>
    <mergeCell ref="B30:K30"/>
    <mergeCell ref="L30:M30"/>
    <mergeCell ref="O30:P30"/>
    <mergeCell ref="B11:N11"/>
    <mergeCell ref="O11:P11"/>
    <mergeCell ref="B3:N3"/>
    <mergeCell ref="A5:P5"/>
    <mergeCell ref="B6:N6"/>
    <mergeCell ref="O6:P6"/>
    <mergeCell ref="B7:N7"/>
    <mergeCell ref="O7:P7"/>
    <mergeCell ref="B8:N8"/>
    <mergeCell ref="O8:P8"/>
    <mergeCell ref="B9:N9"/>
    <mergeCell ref="O9:P9"/>
    <mergeCell ref="A10:P10"/>
    <mergeCell ref="B12:N12"/>
    <mergeCell ref="O12:P12"/>
    <mergeCell ref="B13:N13"/>
    <mergeCell ref="O13:P13"/>
    <mergeCell ref="B14:N14"/>
    <mergeCell ref="O14:P14"/>
    <mergeCell ref="B15:N15"/>
    <mergeCell ref="O15:P15"/>
    <mergeCell ref="B16:N16"/>
    <mergeCell ref="O16:P16"/>
    <mergeCell ref="B17:N17"/>
    <mergeCell ref="O17:P17"/>
    <mergeCell ref="B18:N18"/>
    <mergeCell ref="O18:P18"/>
    <mergeCell ref="B19:N19"/>
    <mergeCell ref="O19:P19"/>
    <mergeCell ref="B20:N20"/>
    <mergeCell ref="O20:P20"/>
    <mergeCell ref="B21:N21"/>
    <mergeCell ref="O21:P21"/>
    <mergeCell ref="A22:P22"/>
    <mergeCell ref="B23:K23"/>
    <mergeCell ref="L23:M23"/>
    <mergeCell ref="O23:P23"/>
    <mergeCell ref="B24:K24"/>
    <mergeCell ref="L24:M24"/>
    <mergeCell ref="O24:P24"/>
    <mergeCell ref="B25:K25"/>
    <mergeCell ref="L25:M25"/>
    <mergeCell ref="O25:P25"/>
    <mergeCell ref="B28:K28"/>
    <mergeCell ref="L28:M28"/>
    <mergeCell ref="O28:P28"/>
    <mergeCell ref="B26:K26"/>
    <mergeCell ref="L26:M26"/>
    <mergeCell ref="O26:P26"/>
    <mergeCell ref="B27:K27"/>
    <mergeCell ref="L27:M27"/>
    <mergeCell ref="O27:P27"/>
  </mergeCells>
  <pageMargins left="0.7" right="0.7" top="0.75" bottom="0.75" header="0.3" footer="0.3"/>
  <pageSetup paperSize="9" scale="91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>
  <dimension ref="A2:Q38"/>
  <sheetViews>
    <sheetView tabSelected="1" topLeftCell="B1" workbookViewId="0">
      <selection activeCell="T43" sqref="T43"/>
    </sheetView>
  </sheetViews>
  <sheetFormatPr defaultRowHeight="14.4"/>
  <cols>
    <col min="11" max="11" width="7.21875" customWidth="1"/>
    <col min="13" max="13" width="11.44140625" customWidth="1"/>
    <col min="14" max="14" width="0.109375" customWidth="1"/>
    <col min="16" max="16" width="7" customWidth="1"/>
  </cols>
  <sheetData>
    <row r="2" spans="1:17" ht="15.6">
      <c r="O2" s="1"/>
      <c r="P2" s="1"/>
    </row>
    <row r="3" spans="1:17" ht="28.8" customHeight="1">
      <c r="B3" s="9" t="s">
        <v>88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5" spans="1:17" ht="15.6">
      <c r="A5" s="6" t="s">
        <v>38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8"/>
    </row>
    <row r="6" spans="1:17" ht="34.200000000000003" customHeight="1">
      <c r="A6" s="2" t="s">
        <v>1</v>
      </c>
      <c r="B6" s="10" t="s">
        <v>2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2"/>
      <c r="O6" s="13">
        <f>'Кот 8'!O6:P6+'Кот 14'!O6:P6+'Кот 15 '!O6:P6+'Кот 16'!O6:P6+'Кот 18'!O5:P5+'Кот 21'!O6:P6+'Кот 23'!O6:P6+'Кот 24'!O6:P6</f>
        <v>0</v>
      </c>
      <c r="P6" s="14"/>
    </row>
    <row r="7" spans="1:17" ht="13.2" customHeight="1">
      <c r="A7" s="2" t="s">
        <v>3</v>
      </c>
      <c r="B7" s="10" t="s">
        <v>4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2"/>
      <c r="O7" s="23">
        <f>'Кот 8'!O7:P7+'Кот 14'!O7:P7+'Кот 15 '!O7:P7+'Кот 16'!O7:P7+'Кот 18'!O6:P6+'Кот 21'!O7:P7+'Кот 23'!O7:P7+'Кот 24'!O7:P7+'Кот 26'!O7:P7+'Кот 27'!O6:P6+'Кот ЗЖБИ'!O7:P7</f>
        <v>8.1809999999999992</v>
      </c>
      <c r="P7" s="24"/>
    </row>
    <row r="8" spans="1:17" ht="29.4" customHeight="1">
      <c r="A8" s="2" t="s">
        <v>5</v>
      </c>
      <c r="B8" s="10" t="s">
        <v>6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2"/>
      <c r="O8" s="13">
        <f>'Кот 8'!O8:P8+'Кот 14'!O8:P8+'Кот 15 '!O8:P8+'Кот 16'!O8:P8+'Кот 18'!O7:P7+'Кот 21'!O8:P8+'Кот 23'!O8:P8+'Кот 24'!O8:P8</f>
        <v>0</v>
      </c>
      <c r="P8" s="14"/>
    </row>
    <row r="9" spans="1:17" ht="15.6">
      <c r="A9" s="2" t="s">
        <v>7</v>
      </c>
      <c r="B9" s="10" t="s">
        <v>8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2"/>
      <c r="O9" s="23">
        <f>'Кот 8'!O9:P9+'Кот 14'!O9:P9+'Кот 15 '!O9:P9+'Кот 16'!O9:P9+'Кот 18'!O8:P8+'Кот 21'!O9:P9+'Кот 23'!O9:P9+'Кот 24'!O9:P9+'Кот 26'!O9:P9+'Кот 27'!O8:P8</f>
        <v>17.460999999999999</v>
      </c>
      <c r="P9" s="24"/>
    </row>
    <row r="10" spans="1:17" ht="15.6">
      <c r="A10" s="6" t="s">
        <v>41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8"/>
    </row>
    <row r="11" spans="1:17" ht="31.2" customHeight="1">
      <c r="A11" s="2" t="s">
        <v>9</v>
      </c>
      <c r="B11" s="10" t="s">
        <v>10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2"/>
      <c r="O11" s="30">
        <f>O13/O12*(O14/7000)*1000</f>
        <v>185.07612203493423</v>
      </c>
      <c r="P11" s="31"/>
    </row>
    <row r="12" spans="1:17" ht="15.6">
      <c r="A12" s="2" t="s">
        <v>11</v>
      </c>
      <c r="B12" s="10" t="s">
        <v>12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2"/>
      <c r="O12" s="28">
        <f>'Кот 8'!O12:P12+'Кот 14'!O12:P12+'Кот 15 '!O12:P12+'Кот 16'!O12:P12+'Кот 18'!O11:P11+'Кот 21'!O12:P12+'Кот 23'!O12:P12+'Кот 24'!O12:P12+'Кот 26'!O12:P12+'Кот 27'!O11:P11+'Кот ЗЖБИ'!O12:P12</f>
        <v>18137.03768531738</v>
      </c>
      <c r="P12" s="29"/>
      <c r="Q12" s="3"/>
    </row>
    <row r="13" spans="1:17" ht="15.6">
      <c r="A13" s="2" t="s">
        <v>13</v>
      </c>
      <c r="B13" s="10" t="s">
        <v>14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2"/>
      <c r="O13" s="30">
        <f>'Кот 8'!O13:P13+'Кот 14'!O13:P13+'Кот 15 '!O13:P13+'Кот 16'!O13:P13+'Кот 18'!O12:P12+'Кот 21'!O13:P13+'Кот 23'!O13:P13+'Кот 24'!O13:P13+'Кот 26'!O13:P13+'Кот 27'!O12:P12</f>
        <v>4451.9000000000005</v>
      </c>
      <c r="P13" s="31"/>
    </row>
    <row r="14" spans="1:17" ht="15.6">
      <c r="A14" s="2" t="s">
        <v>15</v>
      </c>
      <c r="B14" s="10" t="s">
        <v>16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2"/>
      <c r="O14" s="13">
        <v>5278</v>
      </c>
      <c r="P14" s="14"/>
    </row>
    <row r="15" spans="1:17" ht="15.6">
      <c r="A15" s="2" t="s">
        <v>17</v>
      </c>
      <c r="B15" s="10" t="s">
        <v>18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2"/>
      <c r="O15" s="13"/>
      <c r="P15" s="14"/>
    </row>
    <row r="16" spans="1:17" ht="15.6">
      <c r="A16" s="2" t="s">
        <v>19</v>
      </c>
      <c r="B16" s="10" t="s">
        <v>0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2"/>
      <c r="O16" s="28">
        <f>'Кот 8'!O16:P16+'Кот 14'!O16:P16+'Кот 15 '!O16:P16+'Кот 16'!O16:P16+'Кот 18'!O15:P15+'Кот 21'!O16:P16+'Кот 23'!O16:P16+'Кот 24'!O16:P16+'Кот 26'!O16:P16+'Кот 27'!O15:P15</f>
        <v>301.829632856746</v>
      </c>
      <c r="P16" s="29"/>
    </row>
    <row r="17" spans="1:16" ht="15.6">
      <c r="A17" s="2" t="s">
        <v>22</v>
      </c>
      <c r="B17" s="10" t="s">
        <v>21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2"/>
      <c r="O17" s="28">
        <f>'Кот 8'!O17:P17+'Кот 14'!O17:P17+'Кот 15 '!O17:P17+'Кот 16'!O17:P17+'Кот 18'!O16:P16+'Кот 21'!O17:P17+'Кот 23'!O17:P17+'Кот 24'!O17:P17+'Кот 26'!O17:P17+'Кот 27'!O16:P16+'Кот ЗЖБИ'!O17:P17</f>
        <v>3120.0595634606334</v>
      </c>
      <c r="P17" s="29"/>
    </row>
    <row r="18" spans="1:16" ht="15.6">
      <c r="A18" s="2" t="s">
        <v>20</v>
      </c>
      <c r="B18" s="10" t="s">
        <v>23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2"/>
      <c r="O18" s="28">
        <f>'Кот 8'!O18:P18+'Кот 14'!O18:P18+'Кот 15 '!O18:P18+'Кот 16'!O18:P18+'Кот 18'!O17:P17+'Кот 21'!O18:P18+'Кот 23'!O18:P18+'Кот 24'!O18:P18+'Кот 26'!O18:P18+'Кот 27'!O17:P17+'Кот ЗЖБИ'!O18:P18</f>
        <v>14715.148489000001</v>
      </c>
      <c r="P18" s="29"/>
    </row>
    <row r="19" spans="1:16" ht="15.6">
      <c r="A19" s="2"/>
      <c r="B19" s="10" t="s">
        <v>24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2"/>
      <c r="O19" s="28">
        <f>'Кот 8'!O19:P19+'Кот 14'!O19:P19+'Кот 15 '!O19:P19+'Кот 16'!O19:P19+'Кот 18'!O18:P18+'Кот 21'!O19:P19+'Кот 23'!O19:P19+'Кот 24'!O19:P19+'Кот 26'!O19:P19+'Кот 27'!O18:P18+'Кот ЗЖБИ'!O19:P19</f>
        <v>3855.5245500000001</v>
      </c>
      <c r="P19" s="29"/>
    </row>
    <row r="20" spans="1:16" ht="15.6">
      <c r="A20" s="2"/>
      <c r="B20" s="10" t="s">
        <v>25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2"/>
      <c r="O20" s="28">
        <f>'Кот 8'!O20:P20+'Кот 14'!O20:P20+'Кот 15 '!O20:P20+'Кот 16'!O20:P20+'Кот 18'!O19:P19+'Кот 21'!O20:P20+'Кот 23'!O20:P20+'Кот 24'!O20:P20+'Кот 26'!O20:P20+'Кот 27'!O19:P19+'Кот ЗЖБИ'!O20:P20</f>
        <v>9245.4811609999997</v>
      </c>
      <c r="P20" s="29"/>
    </row>
    <row r="21" spans="1:16" ht="15.6">
      <c r="A21" s="2"/>
      <c r="B21" s="10" t="s">
        <v>26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2"/>
      <c r="O21" s="28">
        <f>'Кот 8'!O21:P21+'Кот 14'!O21:P21+'Кот 15 '!O21:P21+'Кот 16'!O21:P21+'Кот 18'!O20:P20+'Кот 21'!O21:P21+'Кот 23'!O21:P21+'Кот 24'!O21:P21+'Кот 26'!O21:P21+'Кот 27'!O20:P20+'Кот ЗЖБИ'!O21:P21</f>
        <v>1614.1427780000001</v>
      </c>
      <c r="P21" s="29"/>
    </row>
    <row r="22" spans="1:16" ht="15.6">
      <c r="A22" s="6" t="s">
        <v>37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8"/>
    </row>
    <row r="23" spans="1:16" ht="30.6" customHeight="1">
      <c r="A23" s="2"/>
      <c r="B23" s="13" t="s">
        <v>34</v>
      </c>
      <c r="C23" s="27"/>
      <c r="D23" s="27"/>
      <c r="E23" s="27"/>
      <c r="F23" s="27"/>
      <c r="G23" s="27"/>
      <c r="H23" s="27"/>
      <c r="I23" s="27"/>
      <c r="J23" s="27"/>
      <c r="K23" s="14"/>
      <c r="L23" s="15" t="s">
        <v>28</v>
      </c>
      <c r="M23" s="16"/>
      <c r="O23" s="13" t="s">
        <v>27</v>
      </c>
      <c r="P23" s="14"/>
    </row>
    <row r="24" spans="1:16" ht="15.6">
      <c r="A24" s="2" t="s">
        <v>29</v>
      </c>
      <c r="B24" s="13"/>
      <c r="C24" s="27"/>
      <c r="D24" s="27"/>
      <c r="E24" s="27"/>
      <c r="F24" s="27"/>
      <c r="G24" s="27"/>
      <c r="H24" s="27"/>
      <c r="I24" s="27"/>
      <c r="J24" s="27"/>
      <c r="K24" s="14"/>
      <c r="L24" s="15">
        <f>15/1000</f>
        <v>1.4999999999999999E-2</v>
      </c>
      <c r="M24" s="16"/>
      <c r="O24" s="36">
        <f>'Кот 8'!O24:P24+'Кот 14'!O24:P24+'Кот 15 '!O24:P24+'Кот 16'!O24:P24+'Кот 18'!O23:P23+'Кот 21'!O24:P24+'Кот 23'!O24:P24+'Кот 24'!O24:P24+'Кот 26'!O24:P24+'Кот 27'!O23:P23</f>
        <v>0</v>
      </c>
      <c r="P24" s="37"/>
    </row>
    <row r="25" spans="1:16" ht="15.6">
      <c r="A25" s="2" t="s">
        <v>30</v>
      </c>
      <c r="B25" s="13"/>
      <c r="C25" s="27"/>
      <c r="D25" s="27"/>
      <c r="E25" s="27"/>
      <c r="F25" s="27"/>
      <c r="G25" s="27"/>
      <c r="H25" s="27"/>
      <c r="I25" s="27"/>
      <c r="J25" s="27"/>
      <c r="K25" s="14"/>
      <c r="L25" s="15">
        <f>20/1000</f>
        <v>0.02</v>
      </c>
      <c r="M25" s="16"/>
      <c r="O25" s="36">
        <f>'Кот 8'!O25:P25+'Кот 14'!O25:P25+'Кот 15 '!O25:P25+'Кот 16'!O25:P25+'Кот 18'!O24:P24+'Кот 21'!O25:P25+'Кот 23'!O25:P25+'Кот 24'!O25:P25+'Кот 26'!O25:P25+'Кот 27'!O24:P24</f>
        <v>0</v>
      </c>
      <c r="P25" s="37"/>
    </row>
    <row r="26" spans="1:16" ht="15.6">
      <c r="A26" s="2" t="s">
        <v>31</v>
      </c>
      <c r="B26" s="13"/>
      <c r="C26" s="27"/>
      <c r="D26" s="27"/>
      <c r="E26" s="27"/>
      <c r="F26" s="27"/>
      <c r="G26" s="27"/>
      <c r="H26" s="27"/>
      <c r="I26" s="27"/>
      <c r="J26" s="27"/>
      <c r="K26" s="14"/>
      <c r="L26" s="15">
        <f>25/1000</f>
        <v>2.5000000000000001E-2</v>
      </c>
      <c r="M26" s="16"/>
      <c r="O26" s="36">
        <f>'Кот 8'!O26:P26+'Кот 14'!O26:P26+'Кот 15 '!O26:P26+'Кот 16'!O26:P26+'Кот 18'!O25:P25+'Кот 21'!O26:P26+'Кот 23'!O26:P26+'Кот 24'!O26:P26+'Кот 26'!O26:P26+'Кот 27'!O25:P25</f>
        <v>6</v>
      </c>
      <c r="P26" s="37"/>
    </row>
    <row r="27" spans="1:16" ht="15.6">
      <c r="A27" s="2" t="s">
        <v>32</v>
      </c>
      <c r="B27" s="13"/>
      <c r="C27" s="27"/>
      <c r="D27" s="27"/>
      <c r="E27" s="27"/>
      <c r="F27" s="27"/>
      <c r="G27" s="27"/>
      <c r="H27" s="27"/>
      <c r="I27" s="27"/>
      <c r="J27" s="27"/>
      <c r="K27" s="14"/>
      <c r="L27" s="15">
        <f>32/1000</f>
        <v>3.2000000000000001E-2</v>
      </c>
      <c r="M27" s="16"/>
      <c r="O27" s="36">
        <f>'Кот 8'!O27:P27+'Кот 14'!O27:P27+'Кот 15 '!O27:P27+'Кот 16'!O27:P27+'Кот 18'!O26:P26+'Кот 21'!O27:P27+'Кот 23'!O27:P27+'Кот 24'!O27:P27+'Кот 26'!O27:P27+'Кот 27'!O26:P26</f>
        <v>457.5</v>
      </c>
      <c r="P27" s="37"/>
    </row>
    <row r="28" spans="1:16" ht="15.6">
      <c r="A28" s="2" t="s">
        <v>33</v>
      </c>
      <c r="B28" s="13"/>
      <c r="C28" s="27"/>
      <c r="D28" s="27"/>
      <c r="E28" s="27"/>
      <c r="F28" s="27"/>
      <c r="G28" s="27"/>
      <c r="H28" s="27"/>
      <c r="I28" s="27"/>
      <c r="J28" s="27"/>
      <c r="K28" s="14"/>
      <c r="L28" s="15">
        <f>45/1000</f>
        <v>4.4999999999999998E-2</v>
      </c>
      <c r="M28" s="16"/>
      <c r="O28" s="36">
        <f>'Кот 8'!O28:P28+'Кот 14'!O28:P28+'Кот 15 '!O28:P28+'Кот 16'!O28:P28+'Кот 18'!O27:P27+'Кот 21'!O28:P28+'Кот 23'!O28:P28+'Кот 24'!O28:P28+'Кот 26'!O28:P28+'Кот 27'!O27:P27</f>
        <v>593</v>
      </c>
      <c r="P28" s="37"/>
    </row>
    <row r="29" spans="1:16" ht="15.6">
      <c r="A29" s="2" t="s">
        <v>44</v>
      </c>
      <c r="B29" s="13"/>
      <c r="C29" s="27"/>
      <c r="D29" s="27"/>
      <c r="E29" s="27"/>
      <c r="F29" s="27"/>
      <c r="G29" s="27"/>
      <c r="H29" s="27"/>
      <c r="I29" s="27"/>
      <c r="J29" s="27"/>
      <c r="K29" s="14"/>
      <c r="L29" s="15">
        <f>57/1000</f>
        <v>5.7000000000000002E-2</v>
      </c>
      <c r="M29" s="16"/>
      <c r="O29" s="36">
        <f>'Кот 8'!O29:P29+'Кот 14'!O29:P29+'Кот 15 '!O29:P29+'Кот 16'!O29:P29+'Кот 18'!O28:P28+'Кот 21'!O29:P29+'Кот 23'!O29:P29+'Кот 24'!O29:P29+'Кот 26'!O29:P29+'Кот 27'!O28:P28+'Кот ЗЖБИ'!O29:P29</f>
        <v>1976</v>
      </c>
      <c r="P29" s="37"/>
    </row>
    <row r="30" spans="1:16" ht="15.6">
      <c r="A30" s="2" t="s">
        <v>45</v>
      </c>
      <c r="B30" s="13"/>
      <c r="C30" s="27"/>
      <c r="D30" s="27"/>
      <c r="E30" s="27"/>
      <c r="F30" s="27"/>
      <c r="G30" s="27"/>
      <c r="H30" s="27"/>
      <c r="I30" s="27"/>
      <c r="J30" s="27"/>
      <c r="K30" s="14"/>
      <c r="L30" s="15">
        <f>76/1000</f>
        <v>7.5999999999999998E-2</v>
      </c>
      <c r="M30" s="16"/>
      <c r="O30" s="36">
        <f>'Кот 8'!O30:P30+'Кот 14'!O30:P30+'Кот 15 '!O30:P30+'Кот 16'!O30:P30+'Кот 18'!O29:P29+'Кот 21'!O30:P30+'Кот 23'!O30:P30+'Кот 24'!O30:P30+'Кот 26'!O30:P30+'Кот 27'!O29:P29+'Кот ЗЖБИ'!O30:P30</f>
        <v>1437.5</v>
      </c>
      <c r="P30" s="37"/>
    </row>
    <row r="31" spans="1:16" ht="15.6">
      <c r="A31" s="2" t="s">
        <v>46</v>
      </c>
      <c r="B31" s="13"/>
      <c r="C31" s="27"/>
      <c r="D31" s="27"/>
      <c r="E31" s="27"/>
      <c r="F31" s="27"/>
      <c r="G31" s="27"/>
      <c r="H31" s="27"/>
      <c r="I31" s="27"/>
      <c r="J31" s="27"/>
      <c r="K31" s="14"/>
      <c r="L31" s="15">
        <f>89/1000</f>
        <v>8.8999999999999996E-2</v>
      </c>
      <c r="M31" s="16"/>
      <c r="O31" s="36">
        <f>'Кот 8'!O31:P31+'Кот 14'!O31:P31+'Кот 15 '!O31:P31+'Кот 16'!O31:P31+'Кот 18'!O30:P30+'Кот 21'!O31:P31+'Кот 23'!O31:P31+'Кот 24'!O31:P31+'Кот 26'!O31:P31+'Кот 27'!O30:P30+'Кот ЗЖБИ'!O31:P31</f>
        <v>379.5</v>
      </c>
      <c r="P31" s="37"/>
    </row>
    <row r="32" spans="1:16" ht="15.6">
      <c r="A32" s="2" t="s">
        <v>47</v>
      </c>
      <c r="B32" s="13"/>
      <c r="C32" s="27"/>
      <c r="D32" s="27"/>
      <c r="E32" s="27"/>
      <c r="F32" s="27"/>
      <c r="G32" s="27"/>
      <c r="H32" s="27"/>
      <c r="I32" s="27"/>
      <c r="J32" s="27"/>
      <c r="K32" s="14"/>
      <c r="L32" s="15">
        <f>108/1000</f>
        <v>0.108</v>
      </c>
      <c r="M32" s="16"/>
      <c r="O32" s="36">
        <f>'Кот 8'!O32:P32+'Кот 14'!O32:P32+'Кот 15 '!O32:P32+'Кот 16'!O32:P32+'Кот 18'!O31:P31+'Кот 21'!O32:P32+'Кот 23'!O32:P32+'Кот 24'!O32:P32+'Кот 26'!O32:P32+'Кот 27'!O31:P31+'Кот ЗЖБИ'!O32:P32</f>
        <v>1598</v>
      </c>
      <c r="P32" s="37"/>
    </row>
    <row r="33" spans="1:17" ht="15.6">
      <c r="A33" s="2" t="s">
        <v>48</v>
      </c>
      <c r="B33" s="13"/>
      <c r="C33" s="27"/>
      <c r="D33" s="27"/>
      <c r="E33" s="27"/>
      <c r="F33" s="27"/>
      <c r="G33" s="27"/>
      <c r="H33" s="27"/>
      <c r="I33" s="27"/>
      <c r="J33" s="27"/>
      <c r="K33" s="14"/>
      <c r="L33" s="15">
        <f>125/1000</f>
        <v>0.125</v>
      </c>
      <c r="M33" s="16"/>
      <c r="O33" s="36">
        <f>'Кот 8'!O33:P33+'Кот 14'!O33:P33+'Кот 15 '!O33:P33+'Кот 16'!O33:P33+'Кот 18'!O32:P32+'Кот 21'!O33:P33+'Кот 23'!O33:P33+'Кот 24'!O33:P33+'Кот 26'!O33:P33+'Кот 27'!O32:P32+'Кот ЗЖБИ'!O33:P33</f>
        <v>419</v>
      </c>
      <c r="P33" s="37"/>
    </row>
    <row r="34" spans="1:17" ht="15.6">
      <c r="A34" s="2" t="s">
        <v>49</v>
      </c>
      <c r="B34" s="13"/>
      <c r="C34" s="27"/>
      <c r="D34" s="27"/>
      <c r="E34" s="27"/>
      <c r="F34" s="27"/>
      <c r="G34" s="27"/>
      <c r="H34" s="27"/>
      <c r="I34" s="27"/>
      <c r="J34" s="27"/>
      <c r="K34" s="14"/>
      <c r="L34" s="15">
        <f>159/1000</f>
        <v>0.159</v>
      </c>
      <c r="M34" s="16"/>
      <c r="O34" s="36">
        <f>'Кот 8'!O34:P34+'Кот 14'!O34:P34+'Кот 15 '!O34:P34+'Кот 16'!O34:P34+'Кот 18'!O33:P33+'Кот 21'!O34:P34+'Кот 23'!O34:P34+'Кот 24'!O34:P34+'Кот 26'!O34:P34+'Кот 27'!O33:P33+'Кот ЗЖБИ'!O34:P34</f>
        <v>890.5</v>
      </c>
      <c r="P34" s="37"/>
    </row>
    <row r="35" spans="1:17" ht="15.6">
      <c r="A35" s="2" t="s">
        <v>50</v>
      </c>
      <c r="B35" s="13"/>
      <c r="C35" s="27"/>
      <c r="D35" s="27"/>
      <c r="E35" s="27"/>
      <c r="F35" s="27"/>
      <c r="G35" s="27"/>
      <c r="H35" s="27"/>
      <c r="I35" s="27"/>
      <c r="J35" s="27"/>
      <c r="K35" s="14"/>
      <c r="L35" s="15">
        <f>219/1000</f>
        <v>0.219</v>
      </c>
      <c r="M35" s="16"/>
      <c r="O35" s="36">
        <f>'Кот 8'!O35:P35+'Кот 14'!O35:P35+'Кот 15 '!O35:P35+'Кот 16'!O35:P35+'Кот 18'!O34:P34+'Кот 21'!O35:P35+'Кот 23'!O35:P35+'Кот 24'!O35:P35+'Кот 26'!O35:P35+'Кот 27'!O34:P34+'Кот ЗЖБИ'!O35:P35</f>
        <v>424</v>
      </c>
      <c r="P35" s="37"/>
    </row>
    <row r="36" spans="1:17" ht="15.6">
      <c r="A36" s="2" t="s">
        <v>51</v>
      </c>
      <c r="B36" s="13"/>
      <c r="C36" s="27"/>
      <c r="D36" s="27"/>
      <c r="E36" s="27"/>
      <c r="F36" s="27"/>
      <c r="G36" s="27"/>
      <c r="H36" s="27"/>
      <c r="I36" s="27"/>
      <c r="J36" s="27"/>
      <c r="K36" s="14"/>
      <c r="L36" s="15">
        <f>273/1000</f>
        <v>0.27300000000000002</v>
      </c>
      <c r="M36" s="16"/>
      <c r="O36" s="36">
        <f>'Кот 8'!O36:P36+'Кот 14'!O36:P36+'Кот 15 '!O36:P36+'Кот 16'!O36:P36+'Кот 18'!O35:P35+'Кот 21'!O36:P36+'Кот 23'!O36:P36+'Кот 24'!O36:P36+'Кот 26'!O36:P36+'Кот 27'!O35:P35</f>
        <v>0</v>
      </c>
      <c r="P36" s="37"/>
    </row>
    <row r="37" spans="1:17" ht="15.6">
      <c r="A37" s="2" t="s">
        <v>52</v>
      </c>
      <c r="B37" s="13"/>
      <c r="C37" s="27"/>
      <c r="D37" s="27"/>
      <c r="E37" s="27"/>
      <c r="F37" s="27"/>
      <c r="G37" s="27"/>
      <c r="H37" s="27"/>
      <c r="I37" s="27"/>
      <c r="J37" s="27"/>
      <c r="K37" s="14"/>
      <c r="L37" s="15">
        <f>325/1000</f>
        <v>0.32500000000000001</v>
      </c>
      <c r="M37" s="16"/>
      <c r="O37" s="36">
        <f>'Кот 8'!O37:P37+'Кот 14'!O37:P37+'Кот 15 '!O37:P37+'Кот 16'!O37:P37+'Кот 18'!O36:P36+'Кот 21'!O37:P37+'Кот 23'!O37:P37+'Кот 24'!O37:P37+'Кот 26'!O37:P37+'Кот 27'!O36:P36</f>
        <v>0</v>
      </c>
      <c r="P37" s="37"/>
      <c r="Q37" s="4"/>
    </row>
    <row r="38" spans="1:17" ht="15.6">
      <c r="A38" s="2" t="s">
        <v>53</v>
      </c>
      <c r="B38" s="13"/>
      <c r="C38" s="27"/>
      <c r="D38" s="27"/>
      <c r="E38" s="27"/>
      <c r="F38" s="27"/>
      <c r="G38" s="27"/>
      <c r="H38" s="27"/>
      <c r="I38" s="27"/>
      <c r="J38" s="27"/>
      <c r="K38" s="14"/>
      <c r="L38" s="15">
        <f>426/1000</f>
        <v>0.42599999999999999</v>
      </c>
      <c r="M38" s="16"/>
      <c r="O38" s="36">
        <f>'Кот 8'!O38:P38+'Кот 14'!O38:P38+'Кот 15 '!O38:P38+'Кот 16'!O38:P38+'Кот 18'!O37:P37+'Кот 21'!O38:P38+'Кот 23'!O38:P38+'Кот 24'!O38:P38+'Кот 26'!O38:P38+'Кот 27'!O37:P37</f>
        <v>0</v>
      </c>
      <c r="P38" s="37"/>
    </row>
  </sheetData>
  <mergeCells count="82">
    <mergeCell ref="B37:K37"/>
    <mergeCell ref="L37:M37"/>
    <mergeCell ref="O37:P37"/>
    <mergeCell ref="B38:K38"/>
    <mergeCell ref="L38:M38"/>
    <mergeCell ref="O38:P38"/>
    <mergeCell ref="B35:K35"/>
    <mergeCell ref="L35:M35"/>
    <mergeCell ref="O35:P35"/>
    <mergeCell ref="B36:K36"/>
    <mergeCell ref="L36:M36"/>
    <mergeCell ref="O36:P36"/>
    <mergeCell ref="B33:K33"/>
    <mergeCell ref="L33:M33"/>
    <mergeCell ref="O33:P33"/>
    <mergeCell ref="B34:K34"/>
    <mergeCell ref="L34:M34"/>
    <mergeCell ref="O34:P34"/>
    <mergeCell ref="B31:K31"/>
    <mergeCell ref="L31:M31"/>
    <mergeCell ref="O31:P31"/>
    <mergeCell ref="B32:K32"/>
    <mergeCell ref="L32:M32"/>
    <mergeCell ref="O32:P32"/>
    <mergeCell ref="B29:K29"/>
    <mergeCell ref="L29:M29"/>
    <mergeCell ref="O29:P29"/>
    <mergeCell ref="B30:K30"/>
    <mergeCell ref="L30:M30"/>
    <mergeCell ref="O30:P30"/>
    <mergeCell ref="B11:N11"/>
    <mergeCell ref="O11:P11"/>
    <mergeCell ref="B3:N3"/>
    <mergeCell ref="A5:P5"/>
    <mergeCell ref="B6:N6"/>
    <mergeCell ref="O6:P6"/>
    <mergeCell ref="B7:N7"/>
    <mergeCell ref="O7:P7"/>
    <mergeCell ref="B8:N8"/>
    <mergeCell ref="O8:P8"/>
    <mergeCell ref="B9:N9"/>
    <mergeCell ref="O9:P9"/>
    <mergeCell ref="A10:P10"/>
    <mergeCell ref="B12:N12"/>
    <mergeCell ref="O12:P12"/>
    <mergeCell ref="B13:N13"/>
    <mergeCell ref="O13:P13"/>
    <mergeCell ref="B14:N14"/>
    <mergeCell ref="O14:P14"/>
    <mergeCell ref="B15:N15"/>
    <mergeCell ref="O15:P15"/>
    <mergeCell ref="B16:N16"/>
    <mergeCell ref="O16:P16"/>
    <mergeCell ref="B17:N17"/>
    <mergeCell ref="O17:P17"/>
    <mergeCell ref="B18:N18"/>
    <mergeCell ref="O18:P18"/>
    <mergeCell ref="B19:N19"/>
    <mergeCell ref="O19:P19"/>
    <mergeCell ref="B20:N20"/>
    <mergeCell ref="O20:P20"/>
    <mergeCell ref="B21:N21"/>
    <mergeCell ref="O21:P21"/>
    <mergeCell ref="A22:P22"/>
    <mergeCell ref="B23:K23"/>
    <mergeCell ref="L23:M23"/>
    <mergeCell ref="O23:P23"/>
    <mergeCell ref="B24:K24"/>
    <mergeCell ref="L24:M24"/>
    <mergeCell ref="O24:P24"/>
    <mergeCell ref="B25:K25"/>
    <mergeCell ref="L25:M25"/>
    <mergeCell ref="O25:P25"/>
    <mergeCell ref="B28:K28"/>
    <mergeCell ref="L28:M28"/>
    <mergeCell ref="O28:P28"/>
    <mergeCell ref="B26:K26"/>
    <mergeCell ref="L26:M26"/>
    <mergeCell ref="O26:P26"/>
    <mergeCell ref="B27:K27"/>
    <mergeCell ref="L27:M27"/>
    <mergeCell ref="O27:P27"/>
  </mergeCells>
  <pageMargins left="0.7" right="0.7" top="0.75" bottom="0.75" header="0.3" footer="0.3"/>
  <pageSetup paperSize="9" scale="92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P38"/>
  <sheetViews>
    <sheetView topLeftCell="A25" workbookViewId="0">
      <selection activeCell="C40" sqref="C40:J40"/>
    </sheetView>
  </sheetViews>
  <sheetFormatPr defaultRowHeight="14.4"/>
  <cols>
    <col min="11" max="11" width="7.21875" customWidth="1"/>
    <col min="13" max="13" width="11.44140625" customWidth="1"/>
    <col min="14" max="14" width="0.109375" customWidth="1"/>
    <col min="16" max="16" width="7" customWidth="1"/>
  </cols>
  <sheetData>
    <row r="2" spans="1:16" ht="15.6">
      <c r="O2" s="1"/>
      <c r="P2" s="1"/>
    </row>
    <row r="3" spans="1:16" ht="28.8" customHeight="1">
      <c r="B3" s="9" t="s">
        <v>58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5" spans="1:16" ht="15.6">
      <c r="A5" s="6" t="s">
        <v>36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8"/>
    </row>
    <row r="6" spans="1:16" ht="34.200000000000003" customHeight="1">
      <c r="A6" s="2" t="s">
        <v>1</v>
      </c>
      <c r="B6" s="10" t="s">
        <v>2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2"/>
      <c r="O6" s="13">
        <v>0</v>
      </c>
      <c r="P6" s="14"/>
    </row>
    <row r="7" spans="1:16" ht="13.2" customHeight="1">
      <c r="A7" s="2" t="s">
        <v>3</v>
      </c>
      <c r="B7" s="10" t="s">
        <v>4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2"/>
      <c r="O7" s="28">
        <f>4388/1000</f>
        <v>4.3879999999999999</v>
      </c>
      <c r="P7" s="29"/>
    </row>
    <row r="8" spans="1:16" ht="29.4" customHeight="1">
      <c r="A8" s="2" t="s">
        <v>5</v>
      </c>
      <c r="B8" s="10" t="s">
        <v>6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2"/>
      <c r="O8" s="13">
        <v>0</v>
      </c>
      <c r="P8" s="14"/>
    </row>
    <row r="9" spans="1:16" ht="15.6">
      <c r="A9" s="2" t="s">
        <v>7</v>
      </c>
      <c r="B9" s="10" t="s">
        <v>8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2"/>
      <c r="O9" s="13">
        <v>15.48</v>
      </c>
      <c r="P9" s="14"/>
    </row>
    <row r="10" spans="1:16" ht="15.6">
      <c r="A10" s="6" t="s">
        <v>35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8"/>
    </row>
    <row r="11" spans="1:16" ht="31.2" customHeight="1">
      <c r="A11" s="2" t="s">
        <v>9</v>
      </c>
      <c r="B11" s="10" t="s">
        <v>10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2"/>
      <c r="O11" s="21">
        <f>O13/O12*(O14/7000)</f>
        <v>152.44791025929547</v>
      </c>
      <c r="P11" s="22"/>
    </row>
    <row r="12" spans="1:16" ht="15.6">
      <c r="A12" s="2" t="s">
        <v>11</v>
      </c>
      <c r="B12" s="10" t="s">
        <v>12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2"/>
      <c r="O12" s="19">
        <f>O18+O17+O16</f>
        <v>20328.191521852514</v>
      </c>
      <c r="P12" s="20"/>
    </row>
    <row r="13" spans="1:16" ht="15.6">
      <c r="A13" s="2" t="s">
        <v>13</v>
      </c>
      <c r="B13" s="10" t="s">
        <v>14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2"/>
      <c r="O13" s="25">
        <v>2594538</v>
      </c>
      <c r="P13" s="26"/>
    </row>
    <row r="14" spans="1:16" ht="15.6">
      <c r="A14" s="2" t="s">
        <v>15</v>
      </c>
      <c r="B14" s="10" t="s">
        <v>16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2"/>
      <c r="O14" s="17">
        <v>8361</v>
      </c>
      <c r="P14" s="18"/>
    </row>
    <row r="15" spans="1:16" ht="15.6">
      <c r="A15" s="2" t="s">
        <v>17</v>
      </c>
      <c r="B15" s="10" t="s">
        <v>18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2"/>
      <c r="O15" s="17"/>
      <c r="P15" s="18"/>
    </row>
    <row r="16" spans="1:16" ht="15.6">
      <c r="A16" s="2" t="s">
        <v>19</v>
      </c>
      <c r="B16" s="10" t="s">
        <v>0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2"/>
      <c r="O16" s="19">
        <f>'[1]Котельные  газовые 2019г.'!$GC$49+'[1]Котельные  газовые 2019г (ДТ)'!$BW$49</f>
        <v>128.48185452770076</v>
      </c>
      <c r="P16" s="20"/>
    </row>
    <row r="17" spans="1:16" ht="15.6">
      <c r="A17" s="2" t="s">
        <v>22</v>
      </c>
      <c r="B17" s="10" t="s">
        <v>21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2"/>
      <c r="O17" s="19">
        <f>'[1]Котельные  газовые 2019г.'!$GB$49+'[1]Котельные  газовые 2019г (ДТ)'!$BV$49</f>
        <v>2056.398046324814</v>
      </c>
      <c r="P17" s="20"/>
    </row>
    <row r="18" spans="1:16" ht="15.6">
      <c r="A18" s="2" t="s">
        <v>20</v>
      </c>
      <c r="B18" s="10" t="s">
        <v>23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2"/>
      <c r="O18" s="19">
        <f>O19+O20+O21</f>
        <v>18143.311620999997</v>
      </c>
      <c r="P18" s="20"/>
    </row>
    <row r="19" spans="1:16" ht="15.6">
      <c r="A19" s="2"/>
      <c r="B19" s="10" t="s">
        <v>24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2"/>
      <c r="O19" s="17">
        <v>6720.7759999999998</v>
      </c>
      <c r="P19" s="18"/>
    </row>
    <row r="20" spans="1:16" ht="15.6">
      <c r="A20" s="2"/>
      <c r="B20" s="10" t="s">
        <v>25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2"/>
      <c r="O20" s="19">
        <v>8162.2529999999997</v>
      </c>
      <c r="P20" s="20"/>
    </row>
    <row r="21" spans="1:16" ht="15.6">
      <c r="A21" s="2"/>
      <c r="B21" s="10" t="s">
        <v>26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2"/>
      <c r="O21" s="19">
        <v>3260.2826209999998</v>
      </c>
      <c r="P21" s="20"/>
    </row>
    <row r="22" spans="1:16" ht="15.6">
      <c r="A22" s="6" t="s">
        <v>37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8"/>
    </row>
    <row r="23" spans="1:16" ht="30.6" customHeight="1">
      <c r="A23" s="2"/>
      <c r="B23" s="13" t="s">
        <v>34</v>
      </c>
      <c r="C23" s="27"/>
      <c r="D23" s="27"/>
      <c r="E23" s="27"/>
      <c r="F23" s="27"/>
      <c r="G23" s="27"/>
      <c r="H23" s="27"/>
      <c r="I23" s="27"/>
      <c r="J23" s="27"/>
      <c r="K23" s="14"/>
      <c r="L23" s="15" t="s">
        <v>28</v>
      </c>
      <c r="M23" s="16"/>
      <c r="O23" s="13" t="s">
        <v>27</v>
      </c>
      <c r="P23" s="14"/>
    </row>
    <row r="24" spans="1:16" ht="15.6">
      <c r="A24" s="2" t="s">
        <v>29</v>
      </c>
      <c r="B24" s="13"/>
      <c r="C24" s="27"/>
      <c r="D24" s="27"/>
      <c r="E24" s="27"/>
      <c r="F24" s="27"/>
      <c r="G24" s="27"/>
      <c r="H24" s="27"/>
      <c r="I24" s="27"/>
      <c r="J24" s="27"/>
      <c r="K24" s="14"/>
      <c r="L24" s="15">
        <f>15/1000</f>
        <v>1.4999999999999999E-2</v>
      </c>
      <c r="M24" s="16"/>
      <c r="O24" s="13"/>
      <c r="P24" s="14"/>
    </row>
    <row r="25" spans="1:16" ht="15.6">
      <c r="A25" s="2" t="s">
        <v>30</v>
      </c>
      <c r="B25" s="13"/>
      <c r="C25" s="27"/>
      <c r="D25" s="27"/>
      <c r="E25" s="27"/>
      <c r="F25" s="27"/>
      <c r="G25" s="27"/>
      <c r="H25" s="27"/>
      <c r="I25" s="27"/>
      <c r="J25" s="27"/>
      <c r="K25" s="14"/>
      <c r="L25" s="15">
        <f>20/1000</f>
        <v>0.02</v>
      </c>
      <c r="M25" s="16"/>
      <c r="O25" s="13"/>
      <c r="P25" s="14"/>
    </row>
    <row r="26" spans="1:16" ht="15.6">
      <c r="A26" s="2" t="s">
        <v>31</v>
      </c>
      <c r="B26" s="13"/>
      <c r="C26" s="27"/>
      <c r="D26" s="27"/>
      <c r="E26" s="27"/>
      <c r="F26" s="27"/>
      <c r="G26" s="27"/>
      <c r="H26" s="27"/>
      <c r="I26" s="27"/>
      <c r="J26" s="27"/>
      <c r="K26" s="14"/>
      <c r="L26" s="15">
        <f>25/1000</f>
        <v>2.5000000000000001E-2</v>
      </c>
      <c r="M26" s="16"/>
      <c r="O26" s="13"/>
      <c r="P26" s="14"/>
    </row>
    <row r="27" spans="1:16" ht="15.6">
      <c r="A27" s="2" t="s">
        <v>32</v>
      </c>
      <c r="B27" s="13"/>
      <c r="C27" s="27"/>
      <c r="D27" s="27"/>
      <c r="E27" s="27"/>
      <c r="F27" s="27"/>
      <c r="G27" s="27"/>
      <c r="H27" s="27"/>
      <c r="I27" s="27"/>
      <c r="J27" s="27"/>
      <c r="K27" s="14"/>
      <c r="L27" s="15">
        <f>32/1000</f>
        <v>3.2000000000000001E-2</v>
      </c>
      <c r="M27" s="16"/>
      <c r="O27" s="13">
        <v>110</v>
      </c>
      <c r="P27" s="14"/>
    </row>
    <row r="28" spans="1:16" ht="15.6">
      <c r="A28" s="2" t="s">
        <v>33</v>
      </c>
      <c r="B28" s="13"/>
      <c r="C28" s="27"/>
      <c r="D28" s="27"/>
      <c r="E28" s="27"/>
      <c r="F28" s="27"/>
      <c r="G28" s="27"/>
      <c r="H28" s="27"/>
      <c r="I28" s="27"/>
      <c r="J28" s="27"/>
      <c r="K28" s="14"/>
      <c r="L28" s="15">
        <f>45/1000</f>
        <v>4.4999999999999998E-2</v>
      </c>
      <c r="M28" s="16"/>
      <c r="O28" s="13">
        <v>82</v>
      </c>
      <c r="P28" s="14"/>
    </row>
    <row r="29" spans="1:16" ht="15.6">
      <c r="A29" s="2" t="s">
        <v>44</v>
      </c>
      <c r="B29" s="13"/>
      <c r="C29" s="27"/>
      <c r="D29" s="27"/>
      <c r="E29" s="27"/>
      <c r="F29" s="27"/>
      <c r="G29" s="27"/>
      <c r="H29" s="27"/>
      <c r="I29" s="27"/>
      <c r="J29" s="27"/>
      <c r="K29" s="14"/>
      <c r="L29" s="15">
        <f>57/1000</f>
        <v>5.7000000000000002E-2</v>
      </c>
      <c r="M29" s="16"/>
      <c r="O29" s="13">
        <v>689</v>
      </c>
      <c r="P29" s="14"/>
    </row>
    <row r="30" spans="1:16" ht="15.6">
      <c r="A30" s="2" t="s">
        <v>45</v>
      </c>
      <c r="B30" s="13"/>
      <c r="C30" s="27"/>
      <c r="D30" s="27"/>
      <c r="E30" s="27"/>
      <c r="F30" s="27"/>
      <c r="G30" s="27"/>
      <c r="H30" s="27"/>
      <c r="I30" s="27"/>
      <c r="J30" s="27"/>
      <c r="K30" s="14"/>
      <c r="L30" s="15">
        <f>76/1000</f>
        <v>7.5999999999999998E-2</v>
      </c>
      <c r="M30" s="16"/>
      <c r="O30" s="13">
        <v>492</v>
      </c>
      <c r="P30" s="14"/>
    </row>
    <row r="31" spans="1:16" ht="15.6">
      <c r="A31" s="2" t="s">
        <v>46</v>
      </c>
      <c r="B31" s="13"/>
      <c r="C31" s="27"/>
      <c r="D31" s="27"/>
      <c r="E31" s="27"/>
      <c r="F31" s="27"/>
      <c r="G31" s="27"/>
      <c r="H31" s="27"/>
      <c r="I31" s="27"/>
      <c r="J31" s="27"/>
      <c r="K31" s="14"/>
      <c r="L31" s="15">
        <f>89/1000</f>
        <v>8.8999999999999996E-2</v>
      </c>
      <c r="M31" s="16"/>
      <c r="O31" s="13">
        <v>509</v>
      </c>
      <c r="P31" s="14"/>
    </row>
    <row r="32" spans="1:16" ht="15.6">
      <c r="A32" s="2" t="s">
        <v>47</v>
      </c>
      <c r="B32" s="13"/>
      <c r="C32" s="27"/>
      <c r="D32" s="27"/>
      <c r="E32" s="27"/>
      <c r="F32" s="27"/>
      <c r="G32" s="27"/>
      <c r="H32" s="27"/>
      <c r="I32" s="27"/>
      <c r="J32" s="27"/>
      <c r="K32" s="14"/>
      <c r="L32" s="15">
        <f>108/1000</f>
        <v>0.108</v>
      </c>
      <c r="M32" s="16"/>
      <c r="O32" s="13">
        <v>461</v>
      </c>
      <c r="P32" s="14"/>
    </row>
    <row r="33" spans="1:16" ht="15.6">
      <c r="A33" s="2" t="s">
        <v>48</v>
      </c>
      <c r="B33" s="13"/>
      <c r="C33" s="27"/>
      <c r="D33" s="27"/>
      <c r="E33" s="27"/>
      <c r="F33" s="27"/>
      <c r="G33" s="27"/>
      <c r="H33" s="27"/>
      <c r="I33" s="27"/>
      <c r="J33" s="27"/>
      <c r="K33" s="14"/>
      <c r="L33" s="15">
        <f>125/1000</f>
        <v>0.125</v>
      </c>
      <c r="M33" s="16"/>
      <c r="O33" s="13">
        <v>536</v>
      </c>
      <c r="P33" s="14"/>
    </row>
    <row r="34" spans="1:16" ht="15.6">
      <c r="A34" s="2" t="s">
        <v>49</v>
      </c>
      <c r="B34" s="13"/>
      <c r="C34" s="27"/>
      <c r="D34" s="27"/>
      <c r="E34" s="27"/>
      <c r="F34" s="27"/>
      <c r="G34" s="27"/>
      <c r="H34" s="27"/>
      <c r="I34" s="27"/>
      <c r="J34" s="27"/>
      <c r="K34" s="14"/>
      <c r="L34" s="15">
        <f>159/1000</f>
        <v>0.159</v>
      </c>
      <c r="M34" s="16"/>
      <c r="O34" s="13">
        <v>374</v>
      </c>
      <c r="P34" s="14"/>
    </row>
    <row r="35" spans="1:16" ht="15.6">
      <c r="A35" s="2" t="s">
        <v>50</v>
      </c>
      <c r="B35" s="13"/>
      <c r="C35" s="27"/>
      <c r="D35" s="27"/>
      <c r="E35" s="27"/>
      <c r="F35" s="27"/>
      <c r="G35" s="27"/>
      <c r="H35" s="27"/>
      <c r="I35" s="27"/>
      <c r="J35" s="27"/>
      <c r="K35" s="14"/>
      <c r="L35" s="15">
        <f>219/1000</f>
        <v>0.219</v>
      </c>
      <c r="M35" s="16"/>
      <c r="O35" s="13">
        <v>757</v>
      </c>
      <c r="P35" s="14"/>
    </row>
    <row r="36" spans="1:16" ht="15.6">
      <c r="A36" s="2" t="s">
        <v>51</v>
      </c>
      <c r="B36" s="13"/>
      <c r="C36" s="27"/>
      <c r="D36" s="27"/>
      <c r="E36" s="27"/>
      <c r="F36" s="27"/>
      <c r="G36" s="27"/>
      <c r="H36" s="27"/>
      <c r="I36" s="27"/>
      <c r="J36" s="27"/>
      <c r="K36" s="14"/>
      <c r="L36" s="15">
        <f>273/1000</f>
        <v>0.27300000000000002</v>
      </c>
      <c r="M36" s="16"/>
      <c r="O36" s="13">
        <v>269</v>
      </c>
      <c r="P36" s="14"/>
    </row>
    <row r="37" spans="1:16" ht="15.6">
      <c r="A37" s="2" t="s">
        <v>52</v>
      </c>
      <c r="B37" s="13"/>
      <c r="C37" s="27"/>
      <c r="D37" s="27"/>
      <c r="E37" s="27"/>
      <c r="F37" s="27"/>
      <c r="G37" s="27"/>
      <c r="H37" s="27"/>
      <c r="I37" s="27"/>
      <c r="J37" s="27"/>
      <c r="K37" s="14"/>
      <c r="L37" s="15">
        <f>325/1000</f>
        <v>0.32500000000000001</v>
      </c>
      <c r="M37" s="16"/>
      <c r="O37" s="13">
        <v>109</v>
      </c>
      <c r="P37" s="14"/>
    </row>
    <row r="38" spans="1:16" ht="15.6">
      <c r="A38" s="2" t="s">
        <v>53</v>
      </c>
      <c r="B38" s="13"/>
      <c r="C38" s="27"/>
      <c r="D38" s="27"/>
      <c r="E38" s="27"/>
      <c r="F38" s="27"/>
      <c r="G38" s="27"/>
      <c r="H38" s="27"/>
      <c r="I38" s="27"/>
      <c r="J38" s="27"/>
      <c r="K38" s="14"/>
      <c r="L38" s="15">
        <f>426/1000</f>
        <v>0.42599999999999999</v>
      </c>
      <c r="M38" s="16"/>
      <c r="O38" s="13"/>
      <c r="P38" s="14"/>
    </row>
  </sheetData>
  <mergeCells count="82">
    <mergeCell ref="B37:K37"/>
    <mergeCell ref="L37:M37"/>
    <mergeCell ref="O37:P37"/>
    <mergeCell ref="B38:K38"/>
    <mergeCell ref="L38:M38"/>
    <mergeCell ref="O38:P38"/>
    <mergeCell ref="B35:K35"/>
    <mergeCell ref="L35:M35"/>
    <mergeCell ref="O35:P35"/>
    <mergeCell ref="B36:K36"/>
    <mergeCell ref="L36:M36"/>
    <mergeCell ref="O36:P36"/>
    <mergeCell ref="B33:K33"/>
    <mergeCell ref="L33:M33"/>
    <mergeCell ref="O33:P33"/>
    <mergeCell ref="B34:K34"/>
    <mergeCell ref="L34:M34"/>
    <mergeCell ref="O34:P34"/>
    <mergeCell ref="B31:K31"/>
    <mergeCell ref="L31:M31"/>
    <mergeCell ref="O31:P31"/>
    <mergeCell ref="B32:K32"/>
    <mergeCell ref="L32:M32"/>
    <mergeCell ref="O32:P32"/>
    <mergeCell ref="B29:K29"/>
    <mergeCell ref="L29:M29"/>
    <mergeCell ref="O29:P29"/>
    <mergeCell ref="B30:K30"/>
    <mergeCell ref="L30:M30"/>
    <mergeCell ref="O30:P30"/>
    <mergeCell ref="B28:K28"/>
    <mergeCell ref="L28:M28"/>
    <mergeCell ref="O28:P28"/>
    <mergeCell ref="B26:K26"/>
    <mergeCell ref="L26:M26"/>
    <mergeCell ref="O26:P26"/>
    <mergeCell ref="B27:K27"/>
    <mergeCell ref="L27:M27"/>
    <mergeCell ref="O27:P27"/>
    <mergeCell ref="B24:K24"/>
    <mergeCell ref="L24:M24"/>
    <mergeCell ref="O24:P24"/>
    <mergeCell ref="B25:K25"/>
    <mergeCell ref="L25:M25"/>
    <mergeCell ref="O25:P25"/>
    <mergeCell ref="B21:N21"/>
    <mergeCell ref="O21:P21"/>
    <mergeCell ref="A22:P22"/>
    <mergeCell ref="B23:K23"/>
    <mergeCell ref="L23:M23"/>
    <mergeCell ref="O23:P23"/>
    <mergeCell ref="B18:N18"/>
    <mergeCell ref="O18:P18"/>
    <mergeCell ref="B19:N19"/>
    <mergeCell ref="O19:P19"/>
    <mergeCell ref="B20:N20"/>
    <mergeCell ref="O20:P20"/>
    <mergeCell ref="B15:N15"/>
    <mergeCell ref="O15:P15"/>
    <mergeCell ref="B16:N16"/>
    <mergeCell ref="O16:P16"/>
    <mergeCell ref="B17:N17"/>
    <mergeCell ref="O17:P17"/>
    <mergeCell ref="B12:N12"/>
    <mergeCell ref="O12:P12"/>
    <mergeCell ref="B13:N13"/>
    <mergeCell ref="O13:P13"/>
    <mergeCell ref="B14:N14"/>
    <mergeCell ref="O14:P14"/>
    <mergeCell ref="B11:N11"/>
    <mergeCell ref="O11:P11"/>
    <mergeCell ref="B3:N3"/>
    <mergeCell ref="A5:P5"/>
    <mergeCell ref="B6:N6"/>
    <mergeCell ref="O6:P6"/>
    <mergeCell ref="B7:N7"/>
    <mergeCell ref="O7:P7"/>
    <mergeCell ref="B8:N8"/>
    <mergeCell ref="O8:P8"/>
    <mergeCell ref="B9:N9"/>
    <mergeCell ref="O9:P9"/>
    <mergeCell ref="A10:P10"/>
  </mergeCells>
  <pageMargins left="0.7" right="0.7" top="0.75" bottom="0.75" header="0.3" footer="0.3"/>
  <pageSetup paperSize="9" scale="92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P38"/>
  <sheetViews>
    <sheetView topLeftCell="A28" workbookViewId="0">
      <selection activeCell="C40" sqref="C40:J40"/>
    </sheetView>
  </sheetViews>
  <sheetFormatPr defaultRowHeight="14.4"/>
  <cols>
    <col min="11" max="11" width="7.21875" customWidth="1"/>
    <col min="13" max="13" width="11.44140625" customWidth="1"/>
    <col min="14" max="14" width="0.109375" customWidth="1"/>
    <col min="16" max="16" width="7" customWidth="1"/>
  </cols>
  <sheetData>
    <row r="2" spans="1:16" ht="15.6">
      <c r="O2" s="1"/>
      <c r="P2" s="1"/>
    </row>
    <row r="3" spans="1:16" ht="28.8" customHeight="1">
      <c r="B3" s="9" t="s">
        <v>59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5" spans="1:16" ht="15.6">
      <c r="A5" s="6" t="s">
        <v>36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8"/>
    </row>
    <row r="6" spans="1:16" ht="34.200000000000003" customHeight="1">
      <c r="A6" s="2" t="s">
        <v>1</v>
      </c>
      <c r="B6" s="10" t="s">
        <v>2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2"/>
      <c r="O6" s="13">
        <v>0</v>
      </c>
      <c r="P6" s="14"/>
    </row>
    <row r="7" spans="1:16" ht="13.2" customHeight="1">
      <c r="A7" s="2" t="s">
        <v>3</v>
      </c>
      <c r="B7" s="10" t="s">
        <v>4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2"/>
      <c r="O7" s="23">
        <f>4763.5/1000</f>
        <v>4.7634999999999996</v>
      </c>
      <c r="P7" s="24"/>
    </row>
    <row r="8" spans="1:16" ht="29.4" customHeight="1">
      <c r="A8" s="2" t="s">
        <v>5</v>
      </c>
      <c r="B8" s="10" t="s">
        <v>6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2"/>
      <c r="O8" s="13">
        <v>0</v>
      </c>
      <c r="P8" s="14"/>
    </row>
    <row r="9" spans="1:16" ht="15.6">
      <c r="A9" s="2" t="s">
        <v>7</v>
      </c>
      <c r="B9" s="10" t="s">
        <v>8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2"/>
      <c r="O9" s="13">
        <v>17.024999999999999</v>
      </c>
      <c r="P9" s="14"/>
    </row>
    <row r="10" spans="1:16" ht="15.6">
      <c r="A10" s="6" t="s">
        <v>35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8"/>
    </row>
    <row r="11" spans="1:16" ht="31.2" customHeight="1">
      <c r="A11" s="2" t="s">
        <v>9</v>
      </c>
      <c r="B11" s="10" t="s">
        <v>10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2"/>
      <c r="O11" s="21">
        <f>O13/O12*(O14/7000)</f>
        <v>146.3503838284517</v>
      </c>
      <c r="P11" s="22"/>
    </row>
    <row r="12" spans="1:16" ht="15.6">
      <c r="A12" s="2" t="s">
        <v>11</v>
      </c>
      <c r="B12" s="10" t="s">
        <v>12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2"/>
      <c r="O12" s="19">
        <f>O18+O17+O16</f>
        <v>20107.456500856777</v>
      </c>
      <c r="P12" s="20"/>
    </row>
    <row r="13" spans="1:16" ht="15.6">
      <c r="A13" s="2" t="s">
        <v>13</v>
      </c>
      <c r="B13" s="10" t="s">
        <v>14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2"/>
      <c r="O13" s="25">
        <v>2463717</v>
      </c>
      <c r="P13" s="26"/>
    </row>
    <row r="14" spans="1:16" ht="15.6">
      <c r="A14" s="2" t="s">
        <v>15</v>
      </c>
      <c r="B14" s="10" t="s">
        <v>16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2"/>
      <c r="O14" s="17">
        <v>8361</v>
      </c>
      <c r="P14" s="18"/>
    </row>
    <row r="15" spans="1:16" ht="15.6">
      <c r="A15" s="2" t="s">
        <v>17</v>
      </c>
      <c r="B15" s="10" t="s">
        <v>18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2"/>
      <c r="O15" s="17"/>
      <c r="P15" s="18"/>
    </row>
    <row r="16" spans="1:16" ht="15.6">
      <c r="A16" s="2" t="s">
        <v>19</v>
      </c>
      <c r="B16" s="10" t="s">
        <v>0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2"/>
      <c r="O16" s="19">
        <f>'[1]Котельные  газовые 2019г.'!$GC$51+'[1]Котельные  газовые 2019г (ДТ)'!$BW$51</f>
        <v>150.60919328032239</v>
      </c>
      <c r="P16" s="20"/>
    </row>
    <row r="17" spans="1:16" ht="15.6">
      <c r="A17" s="2" t="s">
        <v>22</v>
      </c>
      <c r="B17" s="10" t="s">
        <v>21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2"/>
      <c r="O17" s="19">
        <f>'[1]Котельные  газовые 2019г.'!$GB$51+'[1]Котельные  газовые 2019г (ДТ)'!$BV$51</f>
        <v>3030.4635365764539</v>
      </c>
      <c r="P17" s="20"/>
    </row>
    <row r="18" spans="1:16" ht="15.6">
      <c r="A18" s="2" t="s">
        <v>20</v>
      </c>
      <c r="B18" s="10" t="s">
        <v>23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2"/>
      <c r="O18" s="19">
        <f>O19+O20+O21</f>
        <v>16926.383771000001</v>
      </c>
      <c r="P18" s="20"/>
    </row>
    <row r="19" spans="1:16" ht="15.6">
      <c r="A19" s="2"/>
      <c r="B19" s="10" t="s">
        <v>24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2"/>
      <c r="O19" s="17">
        <v>5474.7389999999996</v>
      </c>
      <c r="P19" s="18"/>
    </row>
    <row r="20" spans="1:16" ht="15.6">
      <c r="A20" s="2"/>
      <c r="B20" s="10" t="s">
        <v>25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2"/>
      <c r="O20" s="17">
        <v>8363.2009999999991</v>
      </c>
      <c r="P20" s="18"/>
    </row>
    <row r="21" spans="1:16" ht="15.6">
      <c r="A21" s="2"/>
      <c r="B21" s="10" t="s">
        <v>26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2"/>
      <c r="O21" s="19">
        <v>3088.4437710000002</v>
      </c>
      <c r="P21" s="20"/>
    </row>
    <row r="22" spans="1:16" ht="15.6">
      <c r="A22" s="6" t="s">
        <v>37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8"/>
    </row>
    <row r="23" spans="1:16" ht="30.6" customHeight="1">
      <c r="A23" s="2"/>
      <c r="B23" s="13" t="s">
        <v>34</v>
      </c>
      <c r="C23" s="27"/>
      <c r="D23" s="27"/>
      <c r="E23" s="27"/>
      <c r="F23" s="27"/>
      <c r="G23" s="27"/>
      <c r="H23" s="27"/>
      <c r="I23" s="27"/>
      <c r="J23" s="27"/>
      <c r="K23" s="14"/>
      <c r="L23" s="15" t="s">
        <v>28</v>
      </c>
      <c r="M23" s="16"/>
      <c r="O23" s="13" t="s">
        <v>27</v>
      </c>
      <c r="P23" s="14"/>
    </row>
    <row r="24" spans="1:16" ht="15.6">
      <c r="A24" s="2" t="s">
        <v>29</v>
      </c>
      <c r="B24" s="13"/>
      <c r="C24" s="27"/>
      <c r="D24" s="27"/>
      <c r="E24" s="27"/>
      <c r="F24" s="27"/>
      <c r="G24" s="27"/>
      <c r="H24" s="27"/>
      <c r="I24" s="27"/>
      <c r="J24" s="27"/>
      <c r="K24" s="14"/>
      <c r="L24" s="15">
        <f>15/1000</f>
        <v>1.4999999999999999E-2</v>
      </c>
      <c r="M24" s="16"/>
      <c r="O24" s="13"/>
      <c r="P24" s="14"/>
    </row>
    <row r="25" spans="1:16" ht="15.6">
      <c r="A25" s="2" t="s">
        <v>30</v>
      </c>
      <c r="B25" s="13"/>
      <c r="C25" s="27"/>
      <c r="D25" s="27"/>
      <c r="E25" s="27"/>
      <c r="F25" s="27"/>
      <c r="G25" s="27"/>
      <c r="H25" s="27"/>
      <c r="I25" s="27"/>
      <c r="J25" s="27"/>
      <c r="K25" s="14"/>
      <c r="L25" s="15">
        <f>20/1000</f>
        <v>0.02</v>
      </c>
      <c r="M25" s="16"/>
      <c r="O25" s="13"/>
      <c r="P25" s="14"/>
    </row>
    <row r="26" spans="1:16" ht="15.6">
      <c r="A26" s="2" t="s">
        <v>31</v>
      </c>
      <c r="B26" s="13"/>
      <c r="C26" s="27"/>
      <c r="D26" s="27"/>
      <c r="E26" s="27"/>
      <c r="F26" s="27"/>
      <c r="G26" s="27"/>
      <c r="H26" s="27"/>
      <c r="I26" s="27"/>
      <c r="J26" s="27"/>
      <c r="K26" s="14"/>
      <c r="L26" s="15">
        <f>25/1000</f>
        <v>2.5000000000000001E-2</v>
      </c>
      <c r="M26" s="16"/>
      <c r="O26" s="13"/>
      <c r="P26" s="14"/>
    </row>
    <row r="27" spans="1:16" ht="15.6">
      <c r="A27" s="2" t="s">
        <v>32</v>
      </c>
      <c r="B27" s="13"/>
      <c r="C27" s="27"/>
      <c r="D27" s="27"/>
      <c r="E27" s="27"/>
      <c r="F27" s="27"/>
      <c r="G27" s="27"/>
      <c r="H27" s="27"/>
      <c r="I27" s="27"/>
      <c r="J27" s="27"/>
      <c r="K27" s="14"/>
      <c r="L27" s="15">
        <f>32/1000</f>
        <v>3.2000000000000001E-2</v>
      </c>
      <c r="M27" s="16"/>
      <c r="O27" s="13">
        <v>26</v>
      </c>
      <c r="P27" s="14"/>
    </row>
    <row r="28" spans="1:16" ht="15.6">
      <c r="A28" s="2" t="s">
        <v>33</v>
      </c>
      <c r="B28" s="13"/>
      <c r="C28" s="27"/>
      <c r="D28" s="27"/>
      <c r="E28" s="27"/>
      <c r="F28" s="27"/>
      <c r="G28" s="27"/>
      <c r="H28" s="27"/>
      <c r="I28" s="27"/>
      <c r="J28" s="27"/>
      <c r="K28" s="14"/>
      <c r="L28" s="15">
        <f>45/1000</f>
        <v>4.4999999999999998E-2</v>
      </c>
      <c r="M28" s="16"/>
      <c r="O28" s="13">
        <v>164</v>
      </c>
      <c r="P28" s="14"/>
    </row>
    <row r="29" spans="1:16" ht="15.6">
      <c r="A29" s="2" t="s">
        <v>44</v>
      </c>
      <c r="B29" s="13"/>
      <c r="C29" s="27"/>
      <c r="D29" s="27"/>
      <c r="E29" s="27"/>
      <c r="F29" s="27"/>
      <c r="G29" s="27"/>
      <c r="H29" s="27"/>
      <c r="I29" s="27"/>
      <c r="J29" s="27"/>
      <c r="K29" s="14"/>
      <c r="L29" s="15">
        <f>57/1000</f>
        <v>5.7000000000000002E-2</v>
      </c>
      <c r="M29" s="16"/>
      <c r="O29" s="13">
        <v>468.5</v>
      </c>
      <c r="P29" s="14"/>
    </row>
    <row r="30" spans="1:16" ht="15.6">
      <c r="A30" s="2" t="s">
        <v>45</v>
      </c>
      <c r="B30" s="13"/>
      <c r="C30" s="27"/>
      <c r="D30" s="27"/>
      <c r="E30" s="27"/>
      <c r="F30" s="27"/>
      <c r="G30" s="27"/>
      <c r="H30" s="27"/>
      <c r="I30" s="27"/>
      <c r="J30" s="27"/>
      <c r="K30" s="14"/>
      <c r="L30" s="15">
        <f>76/1000</f>
        <v>7.5999999999999998E-2</v>
      </c>
      <c r="M30" s="16"/>
      <c r="O30" s="13">
        <v>340.5</v>
      </c>
      <c r="P30" s="14"/>
    </row>
    <row r="31" spans="1:16" ht="15.6">
      <c r="A31" s="2" t="s">
        <v>46</v>
      </c>
      <c r="B31" s="13"/>
      <c r="C31" s="27"/>
      <c r="D31" s="27"/>
      <c r="E31" s="27"/>
      <c r="F31" s="27"/>
      <c r="G31" s="27"/>
      <c r="H31" s="27"/>
      <c r="I31" s="27"/>
      <c r="J31" s="27"/>
      <c r="K31" s="14"/>
      <c r="L31" s="15">
        <f>89/1000</f>
        <v>8.8999999999999996E-2</v>
      </c>
      <c r="M31" s="16"/>
      <c r="O31" s="13">
        <v>888.5</v>
      </c>
      <c r="P31" s="14"/>
    </row>
    <row r="32" spans="1:16" ht="15.6">
      <c r="A32" s="2" t="s">
        <v>47</v>
      </c>
      <c r="B32" s="13"/>
      <c r="C32" s="27"/>
      <c r="D32" s="27"/>
      <c r="E32" s="27"/>
      <c r="F32" s="27"/>
      <c r="G32" s="27"/>
      <c r="H32" s="27"/>
      <c r="I32" s="27"/>
      <c r="J32" s="27"/>
      <c r="K32" s="14"/>
      <c r="L32" s="15">
        <f>108/1000</f>
        <v>0.108</v>
      </c>
      <c r="M32" s="16"/>
      <c r="O32" s="13">
        <v>1044</v>
      </c>
      <c r="P32" s="14"/>
    </row>
    <row r="33" spans="1:16" ht="15.6">
      <c r="A33" s="2" t="s">
        <v>48</v>
      </c>
      <c r="B33" s="13"/>
      <c r="C33" s="27"/>
      <c r="D33" s="27"/>
      <c r="E33" s="27"/>
      <c r="F33" s="27"/>
      <c r="G33" s="27"/>
      <c r="H33" s="27"/>
      <c r="I33" s="27"/>
      <c r="J33" s="27"/>
      <c r="K33" s="14"/>
      <c r="L33" s="15">
        <f>125/1000</f>
        <v>0.125</v>
      </c>
      <c r="M33" s="16"/>
      <c r="O33" s="13"/>
      <c r="P33" s="14"/>
    </row>
    <row r="34" spans="1:16" ht="15.6">
      <c r="A34" s="2" t="s">
        <v>49</v>
      </c>
      <c r="B34" s="13"/>
      <c r="C34" s="27"/>
      <c r="D34" s="27"/>
      <c r="E34" s="27"/>
      <c r="F34" s="27"/>
      <c r="G34" s="27"/>
      <c r="H34" s="27"/>
      <c r="I34" s="27"/>
      <c r="J34" s="27"/>
      <c r="K34" s="14"/>
      <c r="L34" s="15">
        <f>159/1000</f>
        <v>0.159</v>
      </c>
      <c r="M34" s="16"/>
      <c r="O34" s="13">
        <v>516</v>
      </c>
      <c r="P34" s="14"/>
    </row>
    <row r="35" spans="1:16" ht="15.6">
      <c r="A35" s="2" t="s">
        <v>50</v>
      </c>
      <c r="B35" s="13"/>
      <c r="C35" s="27"/>
      <c r="D35" s="27"/>
      <c r="E35" s="27"/>
      <c r="F35" s="27"/>
      <c r="G35" s="27"/>
      <c r="H35" s="27"/>
      <c r="I35" s="27"/>
      <c r="J35" s="27"/>
      <c r="K35" s="14"/>
      <c r="L35" s="15">
        <f>219/1000</f>
        <v>0.219</v>
      </c>
      <c r="M35" s="16"/>
      <c r="O35" s="13">
        <v>743</v>
      </c>
      <c r="P35" s="14"/>
    </row>
    <row r="36" spans="1:16" ht="15.6">
      <c r="A36" s="2" t="s">
        <v>51</v>
      </c>
      <c r="B36" s="13"/>
      <c r="C36" s="27"/>
      <c r="D36" s="27"/>
      <c r="E36" s="27"/>
      <c r="F36" s="27"/>
      <c r="G36" s="27"/>
      <c r="H36" s="27"/>
      <c r="I36" s="27"/>
      <c r="J36" s="27"/>
      <c r="K36" s="14"/>
      <c r="L36" s="15">
        <f>273/1000</f>
        <v>0.27300000000000002</v>
      </c>
      <c r="M36" s="16"/>
      <c r="O36" s="13">
        <v>287</v>
      </c>
      <c r="P36" s="14"/>
    </row>
    <row r="37" spans="1:16" ht="15.6">
      <c r="A37" s="2" t="s">
        <v>52</v>
      </c>
      <c r="B37" s="13"/>
      <c r="C37" s="27"/>
      <c r="D37" s="27"/>
      <c r="E37" s="27"/>
      <c r="F37" s="27"/>
      <c r="G37" s="27"/>
      <c r="H37" s="27"/>
      <c r="I37" s="27"/>
      <c r="J37" s="27"/>
      <c r="K37" s="14"/>
      <c r="L37" s="15">
        <f>325/1000</f>
        <v>0.32500000000000001</v>
      </c>
      <c r="M37" s="16"/>
      <c r="O37" s="13">
        <v>239</v>
      </c>
      <c r="P37" s="14"/>
    </row>
    <row r="38" spans="1:16" ht="15.6">
      <c r="A38" s="2" t="s">
        <v>53</v>
      </c>
      <c r="B38" s="13"/>
      <c r="C38" s="27"/>
      <c r="D38" s="27"/>
      <c r="E38" s="27"/>
      <c r="F38" s="27"/>
      <c r="G38" s="27"/>
      <c r="H38" s="27"/>
      <c r="I38" s="27"/>
      <c r="J38" s="27"/>
      <c r="K38" s="14"/>
      <c r="L38" s="15">
        <f>426/1000</f>
        <v>0.42599999999999999</v>
      </c>
      <c r="M38" s="16"/>
      <c r="O38" s="13">
        <v>47</v>
      </c>
      <c r="P38" s="14"/>
    </row>
  </sheetData>
  <mergeCells count="82">
    <mergeCell ref="B37:K37"/>
    <mergeCell ref="L37:M37"/>
    <mergeCell ref="O37:P37"/>
    <mergeCell ref="B38:K38"/>
    <mergeCell ref="L38:M38"/>
    <mergeCell ref="O38:P38"/>
    <mergeCell ref="B35:K35"/>
    <mergeCell ref="L35:M35"/>
    <mergeCell ref="O35:P35"/>
    <mergeCell ref="B36:K36"/>
    <mergeCell ref="L36:M36"/>
    <mergeCell ref="O36:P36"/>
    <mergeCell ref="B33:K33"/>
    <mergeCell ref="L33:M33"/>
    <mergeCell ref="O33:P33"/>
    <mergeCell ref="B34:K34"/>
    <mergeCell ref="L34:M34"/>
    <mergeCell ref="O34:P34"/>
    <mergeCell ref="B31:K31"/>
    <mergeCell ref="L31:M31"/>
    <mergeCell ref="O31:P31"/>
    <mergeCell ref="B32:K32"/>
    <mergeCell ref="L32:M32"/>
    <mergeCell ref="O32:P32"/>
    <mergeCell ref="B29:K29"/>
    <mergeCell ref="L29:M29"/>
    <mergeCell ref="O29:P29"/>
    <mergeCell ref="B30:K30"/>
    <mergeCell ref="L30:M30"/>
    <mergeCell ref="O30:P30"/>
    <mergeCell ref="B28:K28"/>
    <mergeCell ref="L28:M28"/>
    <mergeCell ref="O28:P28"/>
    <mergeCell ref="B26:K26"/>
    <mergeCell ref="L26:M26"/>
    <mergeCell ref="O26:P26"/>
    <mergeCell ref="B27:K27"/>
    <mergeCell ref="L27:M27"/>
    <mergeCell ref="O27:P27"/>
    <mergeCell ref="B24:K24"/>
    <mergeCell ref="L24:M24"/>
    <mergeCell ref="O24:P24"/>
    <mergeCell ref="B25:K25"/>
    <mergeCell ref="L25:M25"/>
    <mergeCell ref="O25:P25"/>
    <mergeCell ref="B21:N21"/>
    <mergeCell ref="O21:P21"/>
    <mergeCell ref="A22:P22"/>
    <mergeCell ref="B23:K23"/>
    <mergeCell ref="L23:M23"/>
    <mergeCell ref="O23:P23"/>
    <mergeCell ref="B18:N18"/>
    <mergeCell ref="O18:P18"/>
    <mergeCell ref="B19:N19"/>
    <mergeCell ref="O19:P19"/>
    <mergeCell ref="B20:N20"/>
    <mergeCell ref="O20:P20"/>
    <mergeCell ref="B15:N15"/>
    <mergeCell ref="O15:P15"/>
    <mergeCell ref="B16:N16"/>
    <mergeCell ref="O16:P16"/>
    <mergeCell ref="B17:N17"/>
    <mergeCell ref="O17:P17"/>
    <mergeCell ref="B12:N12"/>
    <mergeCell ref="O12:P12"/>
    <mergeCell ref="B13:N13"/>
    <mergeCell ref="O13:P13"/>
    <mergeCell ref="B14:N14"/>
    <mergeCell ref="O14:P14"/>
    <mergeCell ref="B11:N11"/>
    <mergeCell ref="O11:P11"/>
    <mergeCell ref="B3:N3"/>
    <mergeCell ref="A5:P5"/>
    <mergeCell ref="B6:N6"/>
    <mergeCell ref="O6:P6"/>
    <mergeCell ref="B7:N7"/>
    <mergeCell ref="O7:P7"/>
    <mergeCell ref="B8:N8"/>
    <mergeCell ref="O8:P8"/>
    <mergeCell ref="B9:N9"/>
    <mergeCell ref="O9:P9"/>
    <mergeCell ref="A10:P10"/>
  </mergeCells>
  <pageMargins left="0.7" right="0.7" top="0.75" bottom="0.75" header="0.3" footer="0.3"/>
  <pageSetup paperSize="9" scale="9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P38"/>
  <sheetViews>
    <sheetView topLeftCell="B28" workbookViewId="0">
      <selection activeCell="C40" sqref="C40:J40"/>
    </sheetView>
  </sheetViews>
  <sheetFormatPr defaultRowHeight="14.4"/>
  <cols>
    <col min="11" max="11" width="7.21875" customWidth="1"/>
    <col min="13" max="13" width="11.44140625" customWidth="1"/>
    <col min="14" max="14" width="0.109375" customWidth="1"/>
    <col min="16" max="16" width="7" customWidth="1"/>
  </cols>
  <sheetData>
    <row r="2" spans="1:16" ht="15.6">
      <c r="O2" s="1"/>
      <c r="P2" s="1"/>
    </row>
    <row r="3" spans="1:16" ht="28.8" customHeight="1">
      <c r="B3" s="9" t="s">
        <v>60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5" spans="1:16" ht="15.6">
      <c r="A5" s="6" t="s">
        <v>36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8"/>
    </row>
    <row r="6" spans="1:16" ht="34.200000000000003" customHeight="1">
      <c r="A6" s="2" t="s">
        <v>1</v>
      </c>
      <c r="B6" s="10" t="s">
        <v>2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2"/>
      <c r="O6" s="13">
        <v>0</v>
      </c>
      <c r="P6" s="14"/>
    </row>
    <row r="7" spans="1:16" ht="13.2" customHeight="1">
      <c r="A7" s="2" t="s">
        <v>3</v>
      </c>
      <c r="B7" s="10" t="s">
        <v>4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2"/>
      <c r="O7" s="23">
        <f>2110.6/1000</f>
        <v>2.1105999999999998</v>
      </c>
      <c r="P7" s="24"/>
    </row>
    <row r="8" spans="1:16" ht="29.4" customHeight="1">
      <c r="A8" s="2" t="s">
        <v>5</v>
      </c>
      <c r="B8" s="10" t="s">
        <v>6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2"/>
      <c r="O8" s="13">
        <v>0</v>
      </c>
      <c r="P8" s="14"/>
    </row>
    <row r="9" spans="1:16" ht="15.6">
      <c r="A9" s="2" t="s">
        <v>7</v>
      </c>
      <c r="B9" s="10" t="s">
        <v>8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2"/>
      <c r="O9" s="13">
        <v>7.74</v>
      </c>
      <c r="P9" s="14"/>
    </row>
    <row r="10" spans="1:16" ht="15.6">
      <c r="A10" s="6" t="s">
        <v>35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8"/>
    </row>
    <row r="11" spans="1:16" ht="31.2" customHeight="1">
      <c r="A11" s="2" t="s">
        <v>9</v>
      </c>
      <c r="B11" s="10" t="s">
        <v>10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2"/>
      <c r="O11" s="21">
        <f>O13/O12*(O14/7000)</f>
        <v>149.17899281844888</v>
      </c>
      <c r="P11" s="22"/>
    </row>
    <row r="12" spans="1:16" ht="15.6">
      <c r="A12" s="2" t="s">
        <v>11</v>
      </c>
      <c r="B12" s="10" t="s">
        <v>12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2"/>
      <c r="O12" s="19">
        <f>O18+O17+O16</f>
        <v>9192.3740991010145</v>
      </c>
      <c r="P12" s="20"/>
    </row>
    <row r="13" spans="1:16" ht="15.6">
      <c r="A13" s="2" t="s">
        <v>13</v>
      </c>
      <c r="B13" s="10" t="s">
        <v>14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2"/>
      <c r="O13" s="25">
        <v>1148088</v>
      </c>
      <c r="P13" s="26"/>
    </row>
    <row r="14" spans="1:16" ht="15.6">
      <c r="A14" s="2" t="s">
        <v>15</v>
      </c>
      <c r="B14" s="10" t="s">
        <v>16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2"/>
      <c r="O14" s="17">
        <v>8361</v>
      </c>
      <c r="P14" s="18"/>
    </row>
    <row r="15" spans="1:16" ht="15.6">
      <c r="A15" s="2" t="s">
        <v>17</v>
      </c>
      <c r="B15" s="10" t="s">
        <v>18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2"/>
      <c r="O15" s="17"/>
      <c r="P15" s="18"/>
    </row>
    <row r="16" spans="1:16" ht="15.6">
      <c r="A16" s="2" t="s">
        <v>19</v>
      </c>
      <c r="B16" s="10" t="s">
        <v>0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2"/>
      <c r="O16" s="19">
        <f>'[1]Котельные  газовые 2019г.'!$GC$53+'[1]Котельные  газовые 2019г (ДТ)'!$BW$53</f>
        <v>65.140264495653796</v>
      </c>
      <c r="P16" s="20"/>
    </row>
    <row r="17" spans="1:16" ht="15.6">
      <c r="A17" s="2" t="s">
        <v>22</v>
      </c>
      <c r="B17" s="10" t="s">
        <v>21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2"/>
      <c r="O17" s="19">
        <f>'[1]Котельные  газовые 2019г.'!$GB$53+'[1]Котельные  газовые 2019г (ДТ)'!$BV$53</f>
        <v>965.92960460535892</v>
      </c>
      <c r="P17" s="20"/>
    </row>
    <row r="18" spans="1:16" ht="15.6">
      <c r="A18" s="2" t="s">
        <v>20</v>
      </c>
      <c r="B18" s="10" t="s">
        <v>23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2"/>
      <c r="O18" s="19">
        <f>O19+O20+O21</f>
        <v>8161.3042300000006</v>
      </c>
      <c r="P18" s="20"/>
    </row>
    <row r="19" spans="1:16" ht="15.6">
      <c r="A19" s="2"/>
      <c r="B19" s="10" t="s">
        <v>24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2"/>
      <c r="O19" s="17">
        <v>2540.672</v>
      </c>
      <c r="P19" s="18"/>
    </row>
    <row r="20" spans="1:16" ht="15.6">
      <c r="A20" s="2"/>
      <c r="B20" s="10" t="s">
        <v>25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2"/>
      <c r="O20" s="17">
        <v>5024.0640000000003</v>
      </c>
      <c r="P20" s="18"/>
    </row>
    <row r="21" spans="1:16" ht="15.6">
      <c r="A21" s="2"/>
      <c r="B21" s="10" t="s">
        <v>26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2"/>
      <c r="O21" s="19">
        <v>596.56822999999997</v>
      </c>
      <c r="P21" s="20"/>
    </row>
    <row r="22" spans="1:16" ht="15.6">
      <c r="A22" s="6" t="s">
        <v>37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8"/>
    </row>
    <row r="23" spans="1:16" ht="30.6" customHeight="1">
      <c r="A23" s="2"/>
      <c r="B23" s="13" t="s">
        <v>34</v>
      </c>
      <c r="C23" s="27"/>
      <c r="D23" s="27"/>
      <c r="E23" s="27"/>
      <c r="F23" s="27"/>
      <c r="G23" s="27"/>
      <c r="H23" s="27"/>
      <c r="I23" s="27"/>
      <c r="J23" s="27"/>
      <c r="K23" s="14"/>
      <c r="L23" s="15" t="s">
        <v>28</v>
      </c>
      <c r="M23" s="16"/>
      <c r="O23" s="13" t="s">
        <v>27</v>
      </c>
      <c r="P23" s="14"/>
    </row>
    <row r="24" spans="1:16" ht="15.6">
      <c r="A24" s="2" t="s">
        <v>29</v>
      </c>
      <c r="B24" s="13"/>
      <c r="C24" s="27"/>
      <c r="D24" s="27"/>
      <c r="E24" s="27"/>
      <c r="F24" s="27"/>
      <c r="G24" s="27"/>
      <c r="H24" s="27"/>
      <c r="I24" s="27"/>
      <c r="J24" s="27"/>
      <c r="K24" s="14"/>
      <c r="L24" s="15">
        <f>15/1000</f>
        <v>1.4999999999999999E-2</v>
      </c>
      <c r="M24" s="16"/>
      <c r="O24" s="13"/>
      <c r="P24" s="14"/>
    </row>
    <row r="25" spans="1:16" ht="15.6">
      <c r="A25" s="2" t="s">
        <v>30</v>
      </c>
      <c r="B25" s="13"/>
      <c r="C25" s="27"/>
      <c r="D25" s="27"/>
      <c r="E25" s="27"/>
      <c r="F25" s="27"/>
      <c r="G25" s="27"/>
      <c r="H25" s="27"/>
      <c r="I25" s="27"/>
      <c r="J25" s="27"/>
      <c r="K25" s="14"/>
      <c r="L25" s="15">
        <f>20/1000</f>
        <v>0.02</v>
      </c>
      <c r="M25" s="16"/>
      <c r="O25" s="13"/>
      <c r="P25" s="14"/>
    </row>
    <row r="26" spans="1:16" ht="15.6">
      <c r="A26" s="2" t="s">
        <v>31</v>
      </c>
      <c r="B26" s="13"/>
      <c r="C26" s="27"/>
      <c r="D26" s="27"/>
      <c r="E26" s="27"/>
      <c r="F26" s="27"/>
      <c r="G26" s="27"/>
      <c r="H26" s="27"/>
      <c r="I26" s="27"/>
      <c r="J26" s="27"/>
      <c r="K26" s="14"/>
      <c r="L26" s="15">
        <f>25/1000</f>
        <v>2.5000000000000001E-2</v>
      </c>
      <c r="M26" s="16"/>
      <c r="O26" s="13">
        <v>4</v>
      </c>
      <c r="P26" s="14"/>
    </row>
    <row r="27" spans="1:16" ht="15.6">
      <c r="A27" s="2" t="s">
        <v>32</v>
      </c>
      <c r="B27" s="13"/>
      <c r="C27" s="27"/>
      <c r="D27" s="27"/>
      <c r="E27" s="27"/>
      <c r="F27" s="27"/>
      <c r="G27" s="27"/>
      <c r="H27" s="27"/>
      <c r="I27" s="27"/>
      <c r="J27" s="27"/>
      <c r="K27" s="14"/>
      <c r="L27" s="15">
        <f>32/1000</f>
        <v>3.2000000000000001E-2</v>
      </c>
      <c r="M27" s="16"/>
      <c r="O27" s="13">
        <v>94</v>
      </c>
      <c r="P27" s="14"/>
    </row>
    <row r="28" spans="1:16" ht="15.6">
      <c r="A28" s="2" t="s">
        <v>33</v>
      </c>
      <c r="B28" s="13"/>
      <c r="C28" s="27"/>
      <c r="D28" s="27"/>
      <c r="E28" s="27"/>
      <c r="F28" s="27"/>
      <c r="G28" s="27"/>
      <c r="H28" s="27"/>
      <c r="I28" s="27"/>
      <c r="J28" s="27"/>
      <c r="K28" s="14"/>
      <c r="L28" s="15">
        <f>45/1000</f>
        <v>4.4999999999999998E-2</v>
      </c>
      <c r="M28" s="16"/>
      <c r="O28" s="13"/>
      <c r="P28" s="14"/>
    </row>
    <row r="29" spans="1:16" ht="15.6">
      <c r="A29" s="2" t="s">
        <v>44</v>
      </c>
      <c r="B29" s="13"/>
      <c r="C29" s="27"/>
      <c r="D29" s="27"/>
      <c r="E29" s="27"/>
      <c r="F29" s="27"/>
      <c r="G29" s="27"/>
      <c r="H29" s="27"/>
      <c r="I29" s="27"/>
      <c r="J29" s="27"/>
      <c r="K29" s="14"/>
      <c r="L29" s="15">
        <f>57/1000</f>
        <v>5.7000000000000002E-2</v>
      </c>
      <c r="M29" s="16"/>
      <c r="O29" s="13">
        <v>32</v>
      </c>
      <c r="P29" s="14"/>
    </row>
    <row r="30" spans="1:16" ht="15.6">
      <c r="A30" s="2" t="s">
        <v>45</v>
      </c>
      <c r="B30" s="13"/>
      <c r="C30" s="27"/>
      <c r="D30" s="27"/>
      <c r="E30" s="27"/>
      <c r="F30" s="27"/>
      <c r="G30" s="27"/>
      <c r="H30" s="27"/>
      <c r="I30" s="27"/>
      <c r="J30" s="27"/>
      <c r="K30" s="14"/>
      <c r="L30" s="15">
        <f>76/1000</f>
        <v>7.5999999999999998E-2</v>
      </c>
      <c r="M30" s="16"/>
      <c r="O30" s="13">
        <v>122</v>
      </c>
      <c r="P30" s="14"/>
    </row>
    <row r="31" spans="1:16" ht="15.6">
      <c r="A31" s="2" t="s">
        <v>46</v>
      </c>
      <c r="B31" s="13"/>
      <c r="C31" s="27"/>
      <c r="D31" s="27"/>
      <c r="E31" s="27"/>
      <c r="F31" s="27"/>
      <c r="G31" s="27"/>
      <c r="H31" s="27"/>
      <c r="I31" s="27"/>
      <c r="J31" s="27"/>
      <c r="K31" s="14"/>
      <c r="L31" s="15">
        <f>89/1000</f>
        <v>8.8999999999999996E-2</v>
      </c>
      <c r="M31" s="16"/>
      <c r="O31" s="13">
        <v>361</v>
      </c>
      <c r="P31" s="14"/>
    </row>
    <row r="32" spans="1:16" ht="15.6">
      <c r="A32" s="2" t="s">
        <v>47</v>
      </c>
      <c r="B32" s="13"/>
      <c r="C32" s="27"/>
      <c r="D32" s="27"/>
      <c r="E32" s="27"/>
      <c r="F32" s="27"/>
      <c r="G32" s="27"/>
      <c r="H32" s="27"/>
      <c r="I32" s="27"/>
      <c r="J32" s="27"/>
      <c r="K32" s="14"/>
      <c r="L32" s="15">
        <f>108/1000</f>
        <v>0.108</v>
      </c>
      <c r="M32" s="16"/>
      <c r="O32" s="13">
        <v>560.6</v>
      </c>
      <c r="P32" s="14"/>
    </row>
    <row r="33" spans="1:16" ht="15.6">
      <c r="A33" s="2" t="s">
        <v>48</v>
      </c>
      <c r="B33" s="13"/>
      <c r="C33" s="27"/>
      <c r="D33" s="27"/>
      <c r="E33" s="27"/>
      <c r="F33" s="27"/>
      <c r="G33" s="27"/>
      <c r="H33" s="27"/>
      <c r="I33" s="27"/>
      <c r="J33" s="27"/>
      <c r="K33" s="14"/>
      <c r="L33" s="15">
        <f>125/1000</f>
        <v>0.125</v>
      </c>
      <c r="M33" s="16"/>
      <c r="O33" s="13">
        <v>247.5</v>
      </c>
      <c r="P33" s="14"/>
    </row>
    <row r="34" spans="1:16" ht="15.6">
      <c r="A34" s="2" t="s">
        <v>49</v>
      </c>
      <c r="B34" s="13"/>
      <c r="C34" s="27"/>
      <c r="D34" s="27"/>
      <c r="E34" s="27"/>
      <c r="F34" s="27"/>
      <c r="G34" s="27"/>
      <c r="H34" s="27"/>
      <c r="I34" s="27"/>
      <c r="J34" s="27"/>
      <c r="K34" s="14"/>
      <c r="L34" s="15">
        <f>159/1000</f>
        <v>0.159</v>
      </c>
      <c r="M34" s="16"/>
      <c r="O34" s="13">
        <v>163</v>
      </c>
      <c r="P34" s="14"/>
    </row>
    <row r="35" spans="1:16" ht="15.6">
      <c r="A35" s="2" t="s">
        <v>50</v>
      </c>
      <c r="B35" s="13"/>
      <c r="C35" s="27"/>
      <c r="D35" s="27"/>
      <c r="E35" s="27"/>
      <c r="F35" s="27"/>
      <c r="G35" s="27"/>
      <c r="H35" s="27"/>
      <c r="I35" s="27"/>
      <c r="J35" s="27"/>
      <c r="K35" s="14"/>
      <c r="L35" s="15">
        <f>219/1000</f>
        <v>0.219</v>
      </c>
      <c r="M35" s="16"/>
      <c r="O35" s="13">
        <v>486.2</v>
      </c>
      <c r="P35" s="14"/>
    </row>
    <row r="36" spans="1:16" ht="15.6">
      <c r="A36" s="2" t="s">
        <v>51</v>
      </c>
      <c r="B36" s="13"/>
      <c r="C36" s="27"/>
      <c r="D36" s="27"/>
      <c r="E36" s="27"/>
      <c r="F36" s="27"/>
      <c r="G36" s="27"/>
      <c r="H36" s="27"/>
      <c r="I36" s="27"/>
      <c r="J36" s="27"/>
      <c r="K36" s="14"/>
      <c r="L36" s="15">
        <f>273/1000</f>
        <v>0.27300000000000002</v>
      </c>
      <c r="M36" s="16"/>
      <c r="O36" s="13">
        <v>40.299999999999997</v>
      </c>
      <c r="P36" s="14"/>
    </row>
    <row r="37" spans="1:16" ht="15.6">
      <c r="A37" s="2" t="s">
        <v>52</v>
      </c>
      <c r="B37" s="13"/>
      <c r="C37" s="27"/>
      <c r="D37" s="27"/>
      <c r="E37" s="27"/>
      <c r="F37" s="27"/>
      <c r="G37" s="27"/>
      <c r="H37" s="27"/>
      <c r="I37" s="27"/>
      <c r="J37" s="27"/>
      <c r="K37" s="14"/>
      <c r="L37" s="15">
        <f>325/1000</f>
        <v>0.32500000000000001</v>
      </c>
      <c r="M37" s="16"/>
      <c r="O37" s="13"/>
      <c r="P37" s="14"/>
    </row>
    <row r="38" spans="1:16" ht="15.6">
      <c r="A38" s="2" t="s">
        <v>53</v>
      </c>
      <c r="B38" s="13"/>
      <c r="C38" s="27"/>
      <c r="D38" s="27"/>
      <c r="E38" s="27"/>
      <c r="F38" s="27"/>
      <c r="G38" s="27"/>
      <c r="H38" s="27"/>
      <c r="I38" s="27"/>
      <c r="J38" s="27"/>
      <c r="K38" s="14"/>
      <c r="L38" s="15">
        <f>426/1000</f>
        <v>0.42599999999999999</v>
      </c>
      <c r="M38" s="16"/>
      <c r="O38" s="13"/>
      <c r="P38" s="14"/>
    </row>
  </sheetData>
  <mergeCells count="82">
    <mergeCell ref="B37:K37"/>
    <mergeCell ref="L37:M37"/>
    <mergeCell ref="O37:P37"/>
    <mergeCell ref="B38:K38"/>
    <mergeCell ref="L38:M38"/>
    <mergeCell ref="O38:P38"/>
    <mergeCell ref="B35:K35"/>
    <mergeCell ref="L35:M35"/>
    <mergeCell ref="O35:P35"/>
    <mergeCell ref="B36:K36"/>
    <mergeCell ref="L36:M36"/>
    <mergeCell ref="O36:P36"/>
    <mergeCell ref="B33:K33"/>
    <mergeCell ref="L33:M33"/>
    <mergeCell ref="O33:P33"/>
    <mergeCell ref="B34:K34"/>
    <mergeCell ref="L34:M34"/>
    <mergeCell ref="O34:P34"/>
    <mergeCell ref="B31:K31"/>
    <mergeCell ref="L31:M31"/>
    <mergeCell ref="O31:P31"/>
    <mergeCell ref="B32:K32"/>
    <mergeCell ref="L32:M32"/>
    <mergeCell ref="O32:P32"/>
    <mergeCell ref="B29:K29"/>
    <mergeCell ref="L29:M29"/>
    <mergeCell ref="O29:P29"/>
    <mergeCell ref="B30:K30"/>
    <mergeCell ref="L30:M30"/>
    <mergeCell ref="O30:P30"/>
    <mergeCell ref="B28:K28"/>
    <mergeCell ref="L28:M28"/>
    <mergeCell ref="O28:P28"/>
    <mergeCell ref="B26:K26"/>
    <mergeCell ref="L26:M26"/>
    <mergeCell ref="O26:P26"/>
    <mergeCell ref="B27:K27"/>
    <mergeCell ref="L27:M27"/>
    <mergeCell ref="O27:P27"/>
    <mergeCell ref="B24:K24"/>
    <mergeCell ref="L24:M24"/>
    <mergeCell ref="O24:P24"/>
    <mergeCell ref="B25:K25"/>
    <mergeCell ref="L25:M25"/>
    <mergeCell ref="O25:P25"/>
    <mergeCell ref="B21:N21"/>
    <mergeCell ref="O21:P21"/>
    <mergeCell ref="A22:P22"/>
    <mergeCell ref="B23:K23"/>
    <mergeCell ref="L23:M23"/>
    <mergeCell ref="O23:P23"/>
    <mergeCell ref="B18:N18"/>
    <mergeCell ref="O18:P18"/>
    <mergeCell ref="B19:N19"/>
    <mergeCell ref="O19:P19"/>
    <mergeCell ref="B20:N20"/>
    <mergeCell ref="O20:P20"/>
    <mergeCell ref="B15:N15"/>
    <mergeCell ref="O15:P15"/>
    <mergeCell ref="B16:N16"/>
    <mergeCell ref="O16:P16"/>
    <mergeCell ref="B17:N17"/>
    <mergeCell ref="O17:P17"/>
    <mergeCell ref="B12:N12"/>
    <mergeCell ref="O12:P12"/>
    <mergeCell ref="B13:N13"/>
    <mergeCell ref="O13:P13"/>
    <mergeCell ref="B14:N14"/>
    <mergeCell ref="O14:P14"/>
    <mergeCell ref="B11:N11"/>
    <mergeCell ref="O11:P11"/>
    <mergeCell ref="B3:N3"/>
    <mergeCell ref="A5:P5"/>
    <mergeCell ref="B6:N6"/>
    <mergeCell ref="O6:P6"/>
    <mergeCell ref="B7:N7"/>
    <mergeCell ref="O7:P7"/>
    <mergeCell ref="B8:N8"/>
    <mergeCell ref="O8:P8"/>
    <mergeCell ref="B9:N9"/>
    <mergeCell ref="O9:P9"/>
    <mergeCell ref="A10:P10"/>
  </mergeCells>
  <pageMargins left="0.7" right="0.7" top="0.75" bottom="0.75" header="0.3" footer="0.3"/>
  <pageSetup paperSize="9" scale="9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P38"/>
  <sheetViews>
    <sheetView topLeftCell="B1" workbookViewId="0">
      <selection activeCell="C40" sqref="C40:J40"/>
    </sheetView>
  </sheetViews>
  <sheetFormatPr defaultRowHeight="14.4"/>
  <cols>
    <col min="11" max="11" width="7.21875" customWidth="1"/>
    <col min="13" max="13" width="11.44140625" customWidth="1"/>
    <col min="14" max="14" width="0.109375" customWidth="1"/>
    <col min="16" max="16" width="7" customWidth="1"/>
  </cols>
  <sheetData>
    <row r="2" spans="1:16" ht="15.6">
      <c r="O2" s="1"/>
      <c r="P2" s="1"/>
    </row>
    <row r="3" spans="1:16" ht="28.8" customHeight="1">
      <c r="B3" s="9" t="s">
        <v>61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5" spans="1:16" ht="15.6">
      <c r="A5" s="6" t="s">
        <v>36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8"/>
    </row>
    <row r="6" spans="1:16" ht="34.200000000000003" customHeight="1">
      <c r="A6" s="2" t="s">
        <v>1</v>
      </c>
      <c r="B6" s="10" t="s">
        <v>2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2"/>
      <c r="O6" s="13">
        <v>0</v>
      </c>
      <c r="P6" s="14"/>
    </row>
    <row r="7" spans="1:16" ht="13.2" customHeight="1">
      <c r="A7" s="2" t="s">
        <v>3</v>
      </c>
      <c r="B7" s="10" t="s">
        <v>4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2"/>
      <c r="O7" s="28">
        <f>1590/1000</f>
        <v>1.59</v>
      </c>
      <c r="P7" s="29"/>
    </row>
    <row r="8" spans="1:16" ht="29.4" customHeight="1">
      <c r="A8" s="2" t="s">
        <v>5</v>
      </c>
      <c r="B8" s="10" t="s">
        <v>6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2"/>
      <c r="O8" s="13">
        <v>0</v>
      </c>
      <c r="P8" s="14"/>
    </row>
    <row r="9" spans="1:16" ht="15.6">
      <c r="A9" s="2" t="s">
        <v>7</v>
      </c>
      <c r="B9" s="10" t="s">
        <v>8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2"/>
      <c r="O9" s="13">
        <v>3.3540000000000001</v>
      </c>
      <c r="P9" s="14"/>
    </row>
    <row r="10" spans="1:16" ht="15.6">
      <c r="A10" s="6" t="s">
        <v>35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8"/>
    </row>
    <row r="11" spans="1:16" ht="31.2" customHeight="1">
      <c r="A11" s="2" t="s">
        <v>9</v>
      </c>
      <c r="B11" s="10" t="s">
        <v>10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2"/>
      <c r="O11" s="21">
        <f>O13/O12*(O14/7000)</f>
        <v>155.90385688375724</v>
      </c>
      <c r="P11" s="22"/>
    </row>
    <row r="12" spans="1:16" ht="15.6">
      <c r="A12" s="2" t="s">
        <v>11</v>
      </c>
      <c r="B12" s="10" t="s">
        <v>12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2"/>
      <c r="O12" s="19">
        <f>O18+O17+O16</f>
        <v>3309.3050533910409</v>
      </c>
      <c r="P12" s="20"/>
    </row>
    <row r="13" spans="1:16" ht="15.6">
      <c r="A13" s="2" t="s">
        <v>13</v>
      </c>
      <c r="B13" s="10" t="s">
        <v>14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2"/>
      <c r="O13" s="25">
        <v>431950</v>
      </c>
      <c r="P13" s="26"/>
    </row>
    <row r="14" spans="1:16" ht="15.6">
      <c r="A14" s="2" t="s">
        <v>15</v>
      </c>
      <c r="B14" s="10" t="s">
        <v>16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2"/>
      <c r="O14" s="17">
        <v>8361</v>
      </c>
      <c r="P14" s="18"/>
    </row>
    <row r="15" spans="1:16" ht="15.6">
      <c r="A15" s="2" t="s">
        <v>17</v>
      </c>
      <c r="B15" s="10" t="s">
        <v>18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2"/>
      <c r="O15" s="17"/>
      <c r="P15" s="18"/>
    </row>
    <row r="16" spans="1:16" ht="15.6">
      <c r="A16" s="2" t="s">
        <v>19</v>
      </c>
      <c r="B16" s="10" t="s">
        <v>0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2"/>
      <c r="O16" s="19">
        <f>'[1]Котельные  газовые 2019г.'!$GC$55+'[1]Котельные  газовые 2019г (ДТ)'!$BW$55</f>
        <v>25.742930697843754</v>
      </c>
      <c r="P16" s="20"/>
    </row>
    <row r="17" spans="1:16" ht="15.6">
      <c r="A17" s="2" t="s">
        <v>22</v>
      </c>
      <c r="B17" s="10" t="s">
        <v>21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2"/>
      <c r="O17" s="19">
        <f>'[1]Котельные  газовые 2019г.'!$GB$55+'[1]Котельные  газовые 2019г (ДТ)'!$BV$55</f>
        <v>565.52851669319739</v>
      </c>
      <c r="P17" s="20"/>
    </row>
    <row r="18" spans="1:16" ht="15.6">
      <c r="A18" s="2" t="s">
        <v>20</v>
      </c>
      <c r="B18" s="10" t="s">
        <v>23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2"/>
      <c r="O18" s="19">
        <f>O19+O20+O21</f>
        <v>2718.033606</v>
      </c>
      <c r="P18" s="20"/>
    </row>
    <row r="19" spans="1:16" ht="15.6">
      <c r="A19" s="2"/>
      <c r="B19" s="10" t="s">
        <v>24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2"/>
      <c r="O19" s="17">
        <v>1765.8340000000001</v>
      </c>
      <c r="P19" s="18"/>
    </row>
    <row r="20" spans="1:16" ht="15.6">
      <c r="A20" s="2"/>
      <c r="B20" s="10" t="s">
        <v>25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2"/>
      <c r="O20" s="17">
        <v>428.37200000000001</v>
      </c>
      <c r="P20" s="18"/>
    </row>
    <row r="21" spans="1:16" ht="15.6">
      <c r="A21" s="2"/>
      <c r="B21" s="10" t="s">
        <v>26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2"/>
      <c r="O21" s="19">
        <v>523.82760599999995</v>
      </c>
      <c r="P21" s="20"/>
    </row>
    <row r="22" spans="1:16" ht="15.6">
      <c r="A22" s="6" t="s">
        <v>37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8"/>
    </row>
    <row r="23" spans="1:16" ht="30.6" customHeight="1">
      <c r="A23" s="2"/>
      <c r="B23" s="13" t="s">
        <v>34</v>
      </c>
      <c r="C23" s="27"/>
      <c r="D23" s="27"/>
      <c r="E23" s="27"/>
      <c r="F23" s="27"/>
      <c r="G23" s="27"/>
      <c r="H23" s="27"/>
      <c r="I23" s="27"/>
      <c r="J23" s="27"/>
      <c r="K23" s="14"/>
      <c r="L23" s="15" t="s">
        <v>28</v>
      </c>
      <c r="M23" s="16"/>
      <c r="O23" s="13" t="s">
        <v>27</v>
      </c>
      <c r="P23" s="14"/>
    </row>
    <row r="24" spans="1:16" ht="15.6">
      <c r="A24" s="2" t="s">
        <v>29</v>
      </c>
      <c r="B24" s="13"/>
      <c r="C24" s="27"/>
      <c r="D24" s="27"/>
      <c r="E24" s="27"/>
      <c r="F24" s="27"/>
      <c r="G24" s="27"/>
      <c r="H24" s="27"/>
      <c r="I24" s="27"/>
      <c r="J24" s="27"/>
      <c r="K24" s="14"/>
      <c r="L24" s="15">
        <f>15/1000</f>
        <v>1.4999999999999999E-2</v>
      </c>
      <c r="M24" s="16"/>
      <c r="O24" s="13"/>
      <c r="P24" s="14"/>
    </row>
    <row r="25" spans="1:16" ht="15.6">
      <c r="A25" s="2" t="s">
        <v>30</v>
      </c>
      <c r="B25" s="13"/>
      <c r="C25" s="27"/>
      <c r="D25" s="27"/>
      <c r="E25" s="27"/>
      <c r="F25" s="27"/>
      <c r="G25" s="27"/>
      <c r="H25" s="27"/>
      <c r="I25" s="27"/>
      <c r="J25" s="27"/>
      <c r="K25" s="14"/>
      <c r="L25" s="15">
        <f>20/1000</f>
        <v>0.02</v>
      </c>
      <c r="M25" s="16"/>
      <c r="O25" s="13"/>
      <c r="P25" s="14"/>
    </row>
    <row r="26" spans="1:16" ht="15.6">
      <c r="A26" s="2" t="s">
        <v>31</v>
      </c>
      <c r="B26" s="13"/>
      <c r="C26" s="27"/>
      <c r="D26" s="27"/>
      <c r="E26" s="27"/>
      <c r="F26" s="27"/>
      <c r="G26" s="27"/>
      <c r="H26" s="27"/>
      <c r="I26" s="27"/>
      <c r="J26" s="27"/>
      <c r="K26" s="14"/>
      <c r="L26" s="15">
        <f>25/1000</f>
        <v>2.5000000000000001E-2</v>
      </c>
      <c r="M26" s="16"/>
      <c r="O26" s="13">
        <v>10</v>
      </c>
      <c r="P26" s="14"/>
    </row>
    <row r="27" spans="1:16" ht="15.6">
      <c r="A27" s="2" t="s">
        <v>32</v>
      </c>
      <c r="B27" s="13"/>
      <c r="C27" s="27"/>
      <c r="D27" s="27"/>
      <c r="E27" s="27"/>
      <c r="F27" s="27"/>
      <c r="G27" s="27"/>
      <c r="H27" s="27"/>
      <c r="I27" s="27"/>
      <c r="J27" s="27"/>
      <c r="K27" s="14"/>
      <c r="L27" s="15">
        <f>32/1000</f>
        <v>3.2000000000000001E-2</v>
      </c>
      <c r="M27" s="16"/>
      <c r="O27" s="13">
        <v>10</v>
      </c>
      <c r="P27" s="14"/>
    </row>
    <row r="28" spans="1:16" ht="15.6">
      <c r="A28" s="2" t="s">
        <v>33</v>
      </c>
      <c r="B28" s="13"/>
      <c r="C28" s="27"/>
      <c r="D28" s="27"/>
      <c r="E28" s="27"/>
      <c r="F28" s="27"/>
      <c r="G28" s="27"/>
      <c r="H28" s="27"/>
      <c r="I28" s="27"/>
      <c r="J28" s="27"/>
      <c r="K28" s="14"/>
      <c r="L28" s="15">
        <f>45/1000</f>
        <v>4.4999999999999998E-2</v>
      </c>
      <c r="M28" s="16"/>
      <c r="O28" s="13">
        <v>152</v>
      </c>
      <c r="P28" s="14"/>
    </row>
    <row r="29" spans="1:16" ht="15.6">
      <c r="A29" s="2" t="s">
        <v>44</v>
      </c>
      <c r="B29" s="13"/>
      <c r="C29" s="27"/>
      <c r="D29" s="27"/>
      <c r="E29" s="27"/>
      <c r="F29" s="27"/>
      <c r="G29" s="27"/>
      <c r="H29" s="27"/>
      <c r="I29" s="27"/>
      <c r="J29" s="27"/>
      <c r="K29" s="14"/>
      <c r="L29" s="15">
        <f>57/1000</f>
        <v>5.7000000000000002E-2</v>
      </c>
      <c r="M29" s="16"/>
      <c r="O29" s="13">
        <v>738.5</v>
      </c>
      <c r="P29" s="14"/>
    </row>
    <row r="30" spans="1:16" ht="15.6">
      <c r="A30" s="2" t="s">
        <v>45</v>
      </c>
      <c r="B30" s="13"/>
      <c r="C30" s="27"/>
      <c r="D30" s="27"/>
      <c r="E30" s="27"/>
      <c r="F30" s="27"/>
      <c r="G30" s="27"/>
      <c r="H30" s="27"/>
      <c r="I30" s="27"/>
      <c r="J30" s="27"/>
      <c r="K30" s="14"/>
      <c r="L30" s="15">
        <f>76/1000</f>
        <v>7.5999999999999998E-2</v>
      </c>
      <c r="M30" s="16"/>
      <c r="O30" s="13">
        <v>121</v>
      </c>
      <c r="P30" s="14"/>
    </row>
    <row r="31" spans="1:16" ht="15.6">
      <c r="A31" s="2" t="s">
        <v>46</v>
      </c>
      <c r="B31" s="13"/>
      <c r="C31" s="27"/>
      <c r="D31" s="27"/>
      <c r="E31" s="27"/>
      <c r="F31" s="27"/>
      <c r="G31" s="27"/>
      <c r="H31" s="27"/>
      <c r="I31" s="27"/>
      <c r="J31" s="27"/>
      <c r="K31" s="14"/>
      <c r="L31" s="15">
        <f>89/1000</f>
        <v>8.8999999999999996E-2</v>
      </c>
      <c r="M31" s="16"/>
      <c r="O31" s="13">
        <v>70</v>
      </c>
      <c r="P31" s="14"/>
    </row>
    <row r="32" spans="1:16" ht="15.6">
      <c r="A32" s="2" t="s">
        <v>47</v>
      </c>
      <c r="B32" s="13"/>
      <c r="C32" s="27"/>
      <c r="D32" s="27"/>
      <c r="E32" s="27"/>
      <c r="F32" s="27"/>
      <c r="G32" s="27"/>
      <c r="H32" s="27"/>
      <c r="I32" s="27"/>
      <c r="J32" s="27"/>
      <c r="K32" s="14"/>
      <c r="L32" s="15">
        <f>108/1000</f>
        <v>0.108</v>
      </c>
      <c r="M32" s="16"/>
      <c r="O32" s="13">
        <v>206.5</v>
      </c>
      <c r="P32" s="14"/>
    </row>
    <row r="33" spans="1:16" ht="15.6">
      <c r="A33" s="2" t="s">
        <v>48</v>
      </c>
      <c r="B33" s="13"/>
      <c r="C33" s="27"/>
      <c r="D33" s="27"/>
      <c r="E33" s="27"/>
      <c r="F33" s="27"/>
      <c r="G33" s="27"/>
      <c r="H33" s="27"/>
      <c r="I33" s="27"/>
      <c r="J33" s="27"/>
      <c r="K33" s="14"/>
      <c r="L33" s="15">
        <f>125/1000</f>
        <v>0.125</v>
      </c>
      <c r="M33" s="16"/>
      <c r="O33" s="13">
        <v>152.5</v>
      </c>
      <c r="P33" s="14"/>
    </row>
    <row r="34" spans="1:16" ht="15.6">
      <c r="A34" s="2" t="s">
        <v>49</v>
      </c>
      <c r="B34" s="13"/>
      <c r="C34" s="27"/>
      <c r="D34" s="27"/>
      <c r="E34" s="27"/>
      <c r="F34" s="27"/>
      <c r="G34" s="27"/>
      <c r="H34" s="27"/>
      <c r="I34" s="27"/>
      <c r="J34" s="27"/>
      <c r="K34" s="14"/>
      <c r="L34" s="15">
        <f>159/1000</f>
        <v>0.159</v>
      </c>
      <c r="M34" s="16"/>
      <c r="O34" s="13">
        <v>11</v>
      </c>
      <c r="P34" s="14"/>
    </row>
    <row r="35" spans="1:16" ht="15.6">
      <c r="A35" s="2" t="s">
        <v>50</v>
      </c>
      <c r="B35" s="13"/>
      <c r="C35" s="27"/>
      <c r="D35" s="27"/>
      <c r="E35" s="27"/>
      <c r="F35" s="27"/>
      <c r="G35" s="27"/>
      <c r="H35" s="27"/>
      <c r="I35" s="27"/>
      <c r="J35" s="27"/>
      <c r="K35" s="14"/>
      <c r="L35" s="15">
        <f>219/1000</f>
        <v>0.219</v>
      </c>
      <c r="M35" s="16"/>
      <c r="O35" s="13">
        <v>118.5</v>
      </c>
      <c r="P35" s="14"/>
    </row>
    <row r="36" spans="1:16" ht="15.6">
      <c r="A36" s="2" t="s">
        <v>51</v>
      </c>
      <c r="B36" s="13"/>
      <c r="C36" s="27"/>
      <c r="D36" s="27"/>
      <c r="E36" s="27"/>
      <c r="F36" s="27"/>
      <c r="G36" s="27"/>
      <c r="H36" s="27"/>
      <c r="I36" s="27"/>
      <c r="J36" s="27"/>
      <c r="K36" s="14"/>
      <c r="L36" s="15">
        <f>273/1000</f>
        <v>0.27300000000000002</v>
      </c>
      <c r="M36" s="16"/>
      <c r="O36" s="13"/>
      <c r="P36" s="14"/>
    </row>
    <row r="37" spans="1:16" ht="15.6">
      <c r="A37" s="2" t="s">
        <v>52</v>
      </c>
      <c r="B37" s="13"/>
      <c r="C37" s="27"/>
      <c r="D37" s="27"/>
      <c r="E37" s="27"/>
      <c r="F37" s="27"/>
      <c r="G37" s="27"/>
      <c r="H37" s="27"/>
      <c r="I37" s="27"/>
      <c r="J37" s="27"/>
      <c r="K37" s="14"/>
      <c r="L37" s="15">
        <f>325/1000</f>
        <v>0.32500000000000001</v>
      </c>
      <c r="M37" s="16"/>
      <c r="O37" s="13"/>
      <c r="P37" s="14"/>
    </row>
    <row r="38" spans="1:16" ht="15.6">
      <c r="A38" s="2" t="s">
        <v>53</v>
      </c>
      <c r="B38" s="13"/>
      <c r="C38" s="27"/>
      <c r="D38" s="27"/>
      <c r="E38" s="27"/>
      <c r="F38" s="27"/>
      <c r="G38" s="27"/>
      <c r="H38" s="27"/>
      <c r="I38" s="27"/>
      <c r="J38" s="27"/>
      <c r="K38" s="14"/>
      <c r="L38" s="15">
        <f>426/1000</f>
        <v>0.42599999999999999</v>
      </c>
      <c r="M38" s="16"/>
      <c r="O38" s="13"/>
      <c r="P38" s="14"/>
    </row>
  </sheetData>
  <mergeCells count="82">
    <mergeCell ref="B37:K37"/>
    <mergeCell ref="L37:M37"/>
    <mergeCell ref="O37:P37"/>
    <mergeCell ref="B38:K38"/>
    <mergeCell ref="L38:M38"/>
    <mergeCell ref="O38:P38"/>
    <mergeCell ref="B35:K35"/>
    <mergeCell ref="L35:M35"/>
    <mergeCell ref="O35:P35"/>
    <mergeCell ref="B36:K36"/>
    <mergeCell ref="L36:M36"/>
    <mergeCell ref="O36:P36"/>
    <mergeCell ref="B33:K33"/>
    <mergeCell ref="L33:M33"/>
    <mergeCell ref="O33:P33"/>
    <mergeCell ref="B34:K34"/>
    <mergeCell ref="L34:M34"/>
    <mergeCell ref="O34:P34"/>
    <mergeCell ref="B31:K31"/>
    <mergeCell ref="L31:M31"/>
    <mergeCell ref="O31:P31"/>
    <mergeCell ref="B32:K32"/>
    <mergeCell ref="L32:M32"/>
    <mergeCell ref="O32:P32"/>
    <mergeCell ref="B29:K29"/>
    <mergeCell ref="L29:M29"/>
    <mergeCell ref="O29:P29"/>
    <mergeCell ref="B30:K30"/>
    <mergeCell ref="L30:M30"/>
    <mergeCell ref="O30:P30"/>
    <mergeCell ref="B28:K28"/>
    <mergeCell ref="L28:M28"/>
    <mergeCell ref="O28:P28"/>
    <mergeCell ref="B26:K26"/>
    <mergeCell ref="L26:M26"/>
    <mergeCell ref="O26:P26"/>
    <mergeCell ref="B27:K27"/>
    <mergeCell ref="L27:M27"/>
    <mergeCell ref="O27:P27"/>
    <mergeCell ref="B24:K24"/>
    <mergeCell ref="L24:M24"/>
    <mergeCell ref="O24:P24"/>
    <mergeCell ref="B25:K25"/>
    <mergeCell ref="L25:M25"/>
    <mergeCell ref="O25:P25"/>
    <mergeCell ref="B21:N21"/>
    <mergeCell ref="O21:P21"/>
    <mergeCell ref="A22:P22"/>
    <mergeCell ref="B23:K23"/>
    <mergeCell ref="L23:M23"/>
    <mergeCell ref="O23:P23"/>
    <mergeCell ref="B18:N18"/>
    <mergeCell ref="O18:P18"/>
    <mergeCell ref="B19:N19"/>
    <mergeCell ref="O19:P19"/>
    <mergeCell ref="B20:N20"/>
    <mergeCell ref="O20:P20"/>
    <mergeCell ref="B15:N15"/>
    <mergeCell ref="O15:P15"/>
    <mergeCell ref="B16:N16"/>
    <mergeCell ref="O16:P16"/>
    <mergeCell ref="B17:N17"/>
    <mergeCell ref="O17:P17"/>
    <mergeCell ref="B12:N12"/>
    <mergeCell ref="O12:P12"/>
    <mergeCell ref="B13:N13"/>
    <mergeCell ref="O13:P13"/>
    <mergeCell ref="B14:N14"/>
    <mergeCell ref="O14:P14"/>
    <mergeCell ref="B11:N11"/>
    <mergeCell ref="O11:P11"/>
    <mergeCell ref="B3:N3"/>
    <mergeCell ref="A5:P5"/>
    <mergeCell ref="B6:N6"/>
    <mergeCell ref="O6:P6"/>
    <mergeCell ref="B7:N7"/>
    <mergeCell ref="O7:P7"/>
    <mergeCell ref="B8:N8"/>
    <mergeCell ref="O8:P8"/>
    <mergeCell ref="B9:N9"/>
    <mergeCell ref="O9:P9"/>
    <mergeCell ref="A10:P10"/>
  </mergeCells>
  <pageMargins left="0.7" right="0.7" top="0.75" bottom="0.75" header="0.3" footer="0.3"/>
  <pageSetup paperSize="9" scale="9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2:P38"/>
  <sheetViews>
    <sheetView workbookViewId="0">
      <selection activeCell="W14" sqref="W14"/>
    </sheetView>
  </sheetViews>
  <sheetFormatPr defaultRowHeight="14.4"/>
  <cols>
    <col min="11" max="11" width="7.21875" customWidth="1"/>
    <col min="13" max="13" width="11.44140625" customWidth="1"/>
    <col min="14" max="14" width="0.109375" customWidth="1"/>
    <col min="16" max="16" width="7" customWidth="1"/>
  </cols>
  <sheetData>
    <row r="2" spans="1:16" ht="15.6">
      <c r="O2" s="1"/>
      <c r="P2" s="1"/>
    </row>
    <row r="3" spans="1:16" ht="28.8" customHeight="1">
      <c r="B3" s="9" t="s">
        <v>91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5" spans="1:16" ht="15.6">
      <c r="A5" s="6" t="s">
        <v>36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8"/>
    </row>
    <row r="6" spans="1:16" ht="34.200000000000003" customHeight="1">
      <c r="A6" s="2" t="s">
        <v>1</v>
      </c>
      <c r="B6" s="10" t="s">
        <v>2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2"/>
      <c r="O6" s="13">
        <v>0</v>
      </c>
      <c r="P6" s="14"/>
    </row>
    <row r="7" spans="1:16" ht="13.2" customHeight="1">
      <c r="A7" s="2" t="s">
        <v>3</v>
      </c>
      <c r="B7" s="10" t="s">
        <v>4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2"/>
      <c r="O7" s="28">
        <f>2174/1000</f>
        <v>2.1739999999999999</v>
      </c>
      <c r="P7" s="29"/>
    </row>
    <row r="8" spans="1:16" ht="29.4" customHeight="1">
      <c r="A8" s="2" t="s">
        <v>5</v>
      </c>
      <c r="B8" s="10" t="s">
        <v>6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2"/>
      <c r="O8" s="13">
        <v>0</v>
      </c>
      <c r="P8" s="14"/>
    </row>
    <row r="9" spans="1:16" ht="15.6">
      <c r="A9" s="2" t="s">
        <v>7</v>
      </c>
      <c r="B9" s="10" t="s">
        <v>8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2"/>
      <c r="O9" s="13">
        <v>2.2799999999999998</v>
      </c>
      <c r="P9" s="14"/>
    </row>
    <row r="10" spans="1:16" ht="15.6">
      <c r="A10" s="6" t="s">
        <v>35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8"/>
    </row>
    <row r="11" spans="1:16" ht="31.2" customHeight="1">
      <c r="A11" s="2" t="s">
        <v>9</v>
      </c>
      <c r="B11" s="10" t="s">
        <v>10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2"/>
      <c r="O11" s="21">
        <f>O13/O12*(O14/7000)*1000</f>
        <v>363.3387871029812</v>
      </c>
      <c r="P11" s="22"/>
    </row>
    <row r="12" spans="1:16" ht="15.6">
      <c r="A12" s="2" t="s">
        <v>11</v>
      </c>
      <c r="B12" s="10" t="s">
        <v>12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2"/>
      <c r="O12" s="19">
        <f>O18+O17+O16</f>
        <v>2265.078844353437</v>
      </c>
      <c r="P12" s="20"/>
    </row>
    <row r="13" spans="1:16" ht="15.6">
      <c r="A13" s="2" t="s">
        <v>13</v>
      </c>
      <c r="B13" s="10" t="s">
        <v>14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2"/>
      <c r="O13" s="25">
        <v>1091.5</v>
      </c>
      <c r="P13" s="26"/>
    </row>
    <row r="14" spans="1:16" ht="15.6">
      <c r="A14" s="2" t="s">
        <v>15</v>
      </c>
      <c r="B14" s="10" t="s">
        <v>16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2"/>
      <c r="O14" s="17">
        <v>5278</v>
      </c>
      <c r="P14" s="18"/>
    </row>
    <row r="15" spans="1:16" ht="15.6">
      <c r="A15" s="2" t="s">
        <v>17</v>
      </c>
      <c r="B15" s="10" t="s">
        <v>18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2"/>
      <c r="O15" s="17"/>
      <c r="P15" s="18"/>
    </row>
    <row r="16" spans="1:16" ht="15.6">
      <c r="A16" s="2" t="s">
        <v>19</v>
      </c>
      <c r="B16" s="10" t="s">
        <v>0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2"/>
      <c r="O16" s="19">
        <f>'[1]Котельные  угольные 2019 '!$GC$11</f>
        <v>40.629887922754136</v>
      </c>
      <c r="P16" s="20"/>
    </row>
    <row r="17" spans="1:16" ht="15.6">
      <c r="A17" s="2" t="s">
        <v>22</v>
      </c>
      <c r="B17" s="10" t="s">
        <v>21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2"/>
      <c r="O17" s="19">
        <f>'[1]Котельные  угольные 2019 '!$GB$11</f>
        <v>572.07654243068248</v>
      </c>
      <c r="P17" s="20"/>
    </row>
    <row r="18" spans="1:16" ht="15.6">
      <c r="A18" s="2" t="s">
        <v>20</v>
      </c>
      <c r="B18" s="10" t="s">
        <v>23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2"/>
      <c r="O18" s="19">
        <f>O19+O20+O21</f>
        <v>1652.3724140000002</v>
      </c>
      <c r="P18" s="20"/>
    </row>
    <row r="19" spans="1:16" ht="15.6">
      <c r="A19" s="2"/>
      <c r="B19" s="10" t="s">
        <v>24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2"/>
      <c r="O19" s="17">
        <v>0</v>
      </c>
      <c r="P19" s="18"/>
    </row>
    <row r="20" spans="1:16" ht="15.6">
      <c r="A20" s="2"/>
      <c r="B20" s="10" t="s">
        <v>25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2"/>
      <c r="O20" s="17">
        <v>1276.9290000000001</v>
      </c>
      <c r="P20" s="18"/>
    </row>
    <row r="21" spans="1:16" ht="15.6">
      <c r="A21" s="2"/>
      <c r="B21" s="10" t="s">
        <v>26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2"/>
      <c r="O21" s="19">
        <v>375.44341400000002</v>
      </c>
      <c r="P21" s="20"/>
    </row>
    <row r="22" spans="1:16" ht="15.6">
      <c r="A22" s="6" t="s">
        <v>37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8"/>
    </row>
    <row r="23" spans="1:16" ht="30.6" customHeight="1">
      <c r="A23" s="2"/>
      <c r="B23" s="13" t="s">
        <v>34</v>
      </c>
      <c r="C23" s="27"/>
      <c r="D23" s="27"/>
      <c r="E23" s="27"/>
      <c r="F23" s="27"/>
      <c r="G23" s="27"/>
      <c r="H23" s="27"/>
      <c r="I23" s="27"/>
      <c r="J23" s="27"/>
      <c r="K23" s="14"/>
      <c r="L23" s="15" t="s">
        <v>28</v>
      </c>
      <c r="M23" s="16"/>
      <c r="O23" s="13" t="s">
        <v>27</v>
      </c>
      <c r="P23" s="14"/>
    </row>
    <row r="24" spans="1:16" ht="15.6">
      <c r="A24" s="2" t="s">
        <v>29</v>
      </c>
      <c r="B24" s="13"/>
      <c r="C24" s="27"/>
      <c r="D24" s="27"/>
      <c r="E24" s="27"/>
      <c r="F24" s="27"/>
      <c r="G24" s="27"/>
      <c r="H24" s="27"/>
      <c r="I24" s="27"/>
      <c r="J24" s="27"/>
      <c r="K24" s="14"/>
      <c r="L24" s="15">
        <f>15/1000</f>
        <v>1.4999999999999999E-2</v>
      </c>
      <c r="M24" s="16"/>
      <c r="O24" s="13"/>
      <c r="P24" s="14"/>
    </row>
    <row r="25" spans="1:16" ht="15.6">
      <c r="A25" s="2" t="s">
        <v>30</v>
      </c>
      <c r="B25" s="13"/>
      <c r="C25" s="27"/>
      <c r="D25" s="27"/>
      <c r="E25" s="27"/>
      <c r="F25" s="27"/>
      <c r="G25" s="27"/>
      <c r="H25" s="27"/>
      <c r="I25" s="27"/>
      <c r="J25" s="27"/>
      <c r="K25" s="14"/>
      <c r="L25" s="15">
        <f>20/1000</f>
        <v>0.02</v>
      </c>
      <c r="M25" s="16"/>
      <c r="O25" s="13"/>
      <c r="P25" s="14"/>
    </row>
    <row r="26" spans="1:16" ht="15.6">
      <c r="A26" s="2" t="s">
        <v>31</v>
      </c>
      <c r="B26" s="13"/>
      <c r="C26" s="27"/>
      <c r="D26" s="27"/>
      <c r="E26" s="27"/>
      <c r="F26" s="27"/>
      <c r="G26" s="27"/>
      <c r="H26" s="27"/>
      <c r="I26" s="27"/>
      <c r="J26" s="27"/>
      <c r="K26" s="14"/>
      <c r="L26" s="15">
        <f>25/1000</f>
        <v>2.5000000000000001E-2</v>
      </c>
      <c r="M26" s="16"/>
      <c r="O26" s="13"/>
      <c r="P26" s="14"/>
    </row>
    <row r="27" spans="1:16" ht="15.6">
      <c r="A27" s="2" t="s">
        <v>32</v>
      </c>
      <c r="B27" s="13"/>
      <c r="C27" s="27"/>
      <c r="D27" s="27"/>
      <c r="E27" s="27"/>
      <c r="F27" s="27"/>
      <c r="G27" s="27"/>
      <c r="H27" s="27"/>
      <c r="I27" s="27"/>
      <c r="J27" s="27"/>
      <c r="K27" s="14"/>
      <c r="L27" s="15">
        <f>32/1000</f>
        <v>3.2000000000000001E-2</v>
      </c>
      <c r="M27" s="16"/>
      <c r="O27" s="13">
        <v>412</v>
      </c>
      <c r="P27" s="14"/>
    </row>
    <row r="28" spans="1:16" ht="15.6">
      <c r="A28" s="2" t="s">
        <v>33</v>
      </c>
      <c r="B28" s="13"/>
      <c r="C28" s="27"/>
      <c r="D28" s="27"/>
      <c r="E28" s="27"/>
      <c r="F28" s="27"/>
      <c r="G28" s="27"/>
      <c r="H28" s="27"/>
      <c r="I28" s="27"/>
      <c r="J28" s="27"/>
      <c r="K28" s="14"/>
      <c r="L28" s="15">
        <f>45/1000</f>
        <v>4.4999999999999998E-2</v>
      </c>
      <c r="M28" s="16"/>
      <c r="O28" s="13">
        <v>386</v>
      </c>
      <c r="P28" s="14"/>
    </row>
    <row r="29" spans="1:16" ht="15.6">
      <c r="A29" s="2" t="s">
        <v>44</v>
      </c>
      <c r="B29" s="13"/>
      <c r="C29" s="27"/>
      <c r="D29" s="27"/>
      <c r="E29" s="27"/>
      <c r="F29" s="27"/>
      <c r="G29" s="27"/>
      <c r="H29" s="27"/>
      <c r="I29" s="27"/>
      <c r="J29" s="27"/>
      <c r="K29" s="14"/>
      <c r="L29" s="15">
        <f>57/1000</f>
        <v>5.7000000000000002E-2</v>
      </c>
      <c r="M29" s="16"/>
      <c r="O29" s="13">
        <v>222</v>
      </c>
      <c r="P29" s="14"/>
    </row>
    <row r="30" spans="1:16" ht="15.6">
      <c r="A30" s="2" t="s">
        <v>45</v>
      </c>
      <c r="B30" s="13"/>
      <c r="C30" s="27"/>
      <c r="D30" s="27"/>
      <c r="E30" s="27"/>
      <c r="F30" s="27"/>
      <c r="G30" s="27"/>
      <c r="H30" s="27"/>
      <c r="I30" s="27"/>
      <c r="J30" s="27"/>
      <c r="K30" s="14"/>
      <c r="L30" s="15">
        <f>76/1000</f>
        <v>7.5999999999999998E-2</v>
      </c>
      <c r="M30" s="16"/>
      <c r="O30" s="13">
        <v>344</v>
      </c>
      <c r="P30" s="14"/>
    </row>
    <row r="31" spans="1:16" ht="15.6">
      <c r="A31" s="2" t="s">
        <v>46</v>
      </c>
      <c r="B31" s="13"/>
      <c r="C31" s="27"/>
      <c r="D31" s="27"/>
      <c r="E31" s="27"/>
      <c r="F31" s="27"/>
      <c r="G31" s="27"/>
      <c r="H31" s="27"/>
      <c r="I31" s="27"/>
      <c r="J31" s="27"/>
      <c r="K31" s="14"/>
      <c r="L31" s="15">
        <f>89/1000</f>
        <v>8.8999999999999996E-2</v>
      </c>
      <c r="M31" s="16"/>
      <c r="O31" s="13">
        <v>53</v>
      </c>
      <c r="P31" s="14"/>
    </row>
    <row r="32" spans="1:16" ht="15.6">
      <c r="A32" s="2" t="s">
        <v>47</v>
      </c>
      <c r="B32" s="13"/>
      <c r="C32" s="27"/>
      <c r="D32" s="27"/>
      <c r="E32" s="27"/>
      <c r="F32" s="27"/>
      <c r="G32" s="27"/>
      <c r="H32" s="27"/>
      <c r="I32" s="27"/>
      <c r="J32" s="27"/>
      <c r="K32" s="14"/>
      <c r="L32" s="15">
        <f>108/1000</f>
        <v>0.108</v>
      </c>
      <c r="M32" s="16"/>
      <c r="O32" s="13">
        <v>442</v>
      </c>
      <c r="P32" s="14"/>
    </row>
    <row r="33" spans="1:16" ht="15.6">
      <c r="A33" s="2" t="s">
        <v>48</v>
      </c>
      <c r="B33" s="13"/>
      <c r="C33" s="27"/>
      <c r="D33" s="27"/>
      <c r="E33" s="27"/>
      <c r="F33" s="27"/>
      <c r="G33" s="27"/>
      <c r="H33" s="27"/>
      <c r="I33" s="27"/>
      <c r="J33" s="27"/>
      <c r="K33" s="14"/>
      <c r="L33" s="15">
        <f>125/1000</f>
        <v>0.125</v>
      </c>
      <c r="M33" s="16"/>
      <c r="O33" s="13">
        <v>46</v>
      </c>
      <c r="P33" s="14"/>
    </row>
    <row r="34" spans="1:16" ht="15.6">
      <c r="A34" s="2" t="s">
        <v>49</v>
      </c>
      <c r="B34" s="13"/>
      <c r="C34" s="27"/>
      <c r="D34" s="27"/>
      <c r="E34" s="27"/>
      <c r="F34" s="27"/>
      <c r="G34" s="27"/>
      <c r="H34" s="27"/>
      <c r="I34" s="27"/>
      <c r="J34" s="27"/>
      <c r="K34" s="14"/>
      <c r="L34" s="15">
        <f>159/1000</f>
        <v>0.159</v>
      </c>
      <c r="M34" s="16"/>
      <c r="O34" s="13">
        <v>269</v>
      </c>
      <c r="P34" s="14"/>
    </row>
    <row r="35" spans="1:16" ht="15.6">
      <c r="A35" s="2" t="s">
        <v>50</v>
      </c>
      <c r="B35" s="13"/>
      <c r="C35" s="27"/>
      <c r="D35" s="27"/>
      <c r="E35" s="27"/>
      <c r="F35" s="27"/>
      <c r="G35" s="27"/>
      <c r="H35" s="27"/>
      <c r="I35" s="27"/>
      <c r="J35" s="27"/>
      <c r="K35" s="14"/>
      <c r="L35" s="15">
        <f>219/1000</f>
        <v>0.219</v>
      </c>
      <c r="M35" s="16"/>
      <c r="O35" s="13"/>
      <c r="P35" s="14"/>
    </row>
    <row r="36" spans="1:16" ht="15.6">
      <c r="A36" s="2" t="s">
        <v>51</v>
      </c>
      <c r="B36" s="13"/>
      <c r="C36" s="27"/>
      <c r="D36" s="27"/>
      <c r="E36" s="27"/>
      <c r="F36" s="27"/>
      <c r="G36" s="27"/>
      <c r="H36" s="27"/>
      <c r="I36" s="27"/>
      <c r="J36" s="27"/>
      <c r="K36" s="14"/>
      <c r="L36" s="15">
        <f>273/1000</f>
        <v>0.27300000000000002</v>
      </c>
      <c r="M36" s="16"/>
      <c r="O36" s="13"/>
      <c r="P36" s="14"/>
    </row>
    <row r="37" spans="1:16" ht="15.6">
      <c r="A37" s="2" t="s">
        <v>52</v>
      </c>
      <c r="B37" s="13"/>
      <c r="C37" s="27"/>
      <c r="D37" s="27"/>
      <c r="E37" s="27"/>
      <c r="F37" s="27"/>
      <c r="G37" s="27"/>
      <c r="H37" s="27"/>
      <c r="I37" s="27"/>
      <c r="J37" s="27"/>
      <c r="K37" s="14"/>
      <c r="L37" s="15">
        <f>325/1000</f>
        <v>0.32500000000000001</v>
      </c>
      <c r="M37" s="16"/>
      <c r="O37" s="13"/>
      <c r="P37" s="14"/>
    </row>
    <row r="38" spans="1:16" ht="15.6">
      <c r="A38" s="2" t="s">
        <v>53</v>
      </c>
      <c r="B38" s="13"/>
      <c r="C38" s="27"/>
      <c r="D38" s="27"/>
      <c r="E38" s="27"/>
      <c r="F38" s="27"/>
      <c r="G38" s="27"/>
      <c r="H38" s="27"/>
      <c r="I38" s="27"/>
      <c r="J38" s="27"/>
      <c r="K38" s="14"/>
      <c r="L38" s="15">
        <f>426/1000</f>
        <v>0.42599999999999999</v>
      </c>
      <c r="M38" s="16"/>
      <c r="O38" s="13"/>
      <c r="P38" s="14"/>
    </row>
  </sheetData>
  <mergeCells count="82">
    <mergeCell ref="B37:K37"/>
    <mergeCell ref="L37:M37"/>
    <mergeCell ref="O37:P37"/>
    <mergeCell ref="B38:K38"/>
    <mergeCell ref="L38:M38"/>
    <mergeCell ref="O38:P38"/>
    <mergeCell ref="B35:K35"/>
    <mergeCell ref="L35:M35"/>
    <mergeCell ref="O35:P35"/>
    <mergeCell ref="B36:K36"/>
    <mergeCell ref="L36:M36"/>
    <mergeCell ref="O36:P36"/>
    <mergeCell ref="B33:K33"/>
    <mergeCell ref="L33:M33"/>
    <mergeCell ref="O33:P33"/>
    <mergeCell ref="B34:K34"/>
    <mergeCell ref="L34:M34"/>
    <mergeCell ref="O34:P34"/>
    <mergeCell ref="B31:K31"/>
    <mergeCell ref="L31:M31"/>
    <mergeCell ref="O31:P31"/>
    <mergeCell ref="B32:K32"/>
    <mergeCell ref="L32:M32"/>
    <mergeCell ref="O32:P32"/>
    <mergeCell ref="B29:K29"/>
    <mergeCell ref="L29:M29"/>
    <mergeCell ref="O29:P29"/>
    <mergeCell ref="B30:K30"/>
    <mergeCell ref="L30:M30"/>
    <mergeCell ref="O30:P30"/>
    <mergeCell ref="B28:K28"/>
    <mergeCell ref="L28:M28"/>
    <mergeCell ref="O28:P28"/>
    <mergeCell ref="B26:K26"/>
    <mergeCell ref="L26:M26"/>
    <mergeCell ref="O26:P26"/>
    <mergeCell ref="B27:K27"/>
    <mergeCell ref="L27:M27"/>
    <mergeCell ref="O27:P27"/>
    <mergeCell ref="B24:K24"/>
    <mergeCell ref="L24:M24"/>
    <mergeCell ref="O24:P24"/>
    <mergeCell ref="B25:K25"/>
    <mergeCell ref="L25:M25"/>
    <mergeCell ref="O25:P25"/>
    <mergeCell ref="B21:N21"/>
    <mergeCell ref="O21:P21"/>
    <mergeCell ref="A22:P22"/>
    <mergeCell ref="B23:K23"/>
    <mergeCell ref="L23:M23"/>
    <mergeCell ref="O23:P23"/>
    <mergeCell ref="B18:N18"/>
    <mergeCell ref="O18:P18"/>
    <mergeCell ref="B19:N19"/>
    <mergeCell ref="O19:P19"/>
    <mergeCell ref="B20:N20"/>
    <mergeCell ref="O20:P20"/>
    <mergeCell ref="B15:N15"/>
    <mergeCell ref="O15:P15"/>
    <mergeCell ref="B16:N16"/>
    <mergeCell ref="O16:P16"/>
    <mergeCell ref="B17:N17"/>
    <mergeCell ref="O17:P17"/>
    <mergeCell ref="B12:N12"/>
    <mergeCell ref="O12:P12"/>
    <mergeCell ref="B13:N13"/>
    <mergeCell ref="O13:P13"/>
    <mergeCell ref="B14:N14"/>
    <mergeCell ref="O14:P14"/>
    <mergeCell ref="B11:N11"/>
    <mergeCell ref="O11:P11"/>
    <mergeCell ref="A5:P5"/>
    <mergeCell ref="B6:N6"/>
    <mergeCell ref="O6:P6"/>
    <mergeCell ref="B7:N7"/>
    <mergeCell ref="O7:P7"/>
    <mergeCell ref="B8:N8"/>
    <mergeCell ref="O8:P8"/>
    <mergeCell ref="B9:N9"/>
    <mergeCell ref="O9:P9"/>
    <mergeCell ref="A10:P10"/>
    <mergeCell ref="B3:O3"/>
  </mergeCells>
  <pageMargins left="0.7" right="0.7" top="0.75" bottom="0.75" header="0.3" footer="0.3"/>
  <pageSetup paperSize="9" scale="9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2:P38"/>
  <sheetViews>
    <sheetView topLeftCell="A19" workbookViewId="0">
      <selection activeCell="D40" sqref="D40:J40"/>
    </sheetView>
  </sheetViews>
  <sheetFormatPr defaultRowHeight="14.4"/>
  <cols>
    <col min="11" max="11" width="7.21875" customWidth="1"/>
    <col min="13" max="13" width="11.44140625" customWidth="1"/>
    <col min="14" max="14" width="0.109375" customWidth="1"/>
    <col min="16" max="16" width="7" customWidth="1"/>
  </cols>
  <sheetData>
    <row r="2" spans="1:16" ht="15.6">
      <c r="O2" s="1"/>
      <c r="P2" s="1"/>
    </row>
    <row r="3" spans="1:16" ht="28.8" customHeight="1">
      <c r="B3" s="9" t="s">
        <v>62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5" spans="1:16" ht="15.6">
      <c r="A5" s="6" t="s">
        <v>36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8"/>
    </row>
    <row r="6" spans="1:16" ht="34.200000000000003" customHeight="1">
      <c r="A6" s="2" t="s">
        <v>1</v>
      </c>
      <c r="B6" s="10" t="s">
        <v>2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2"/>
      <c r="O6" s="13">
        <v>0</v>
      </c>
      <c r="P6" s="14"/>
    </row>
    <row r="7" spans="1:16" ht="13.2" customHeight="1">
      <c r="A7" s="2" t="s">
        <v>3</v>
      </c>
      <c r="B7" s="10" t="s">
        <v>4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2"/>
      <c r="O7" s="28">
        <f>3852/1000</f>
        <v>3.8519999999999999</v>
      </c>
      <c r="P7" s="29"/>
    </row>
    <row r="8" spans="1:16" ht="29.4" customHeight="1">
      <c r="A8" s="2" t="s">
        <v>5</v>
      </c>
      <c r="B8" s="10" t="s">
        <v>6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2"/>
      <c r="O8" s="13">
        <v>0</v>
      </c>
      <c r="P8" s="14"/>
    </row>
    <row r="9" spans="1:16" ht="15.6">
      <c r="A9" s="2" t="s">
        <v>7</v>
      </c>
      <c r="B9" s="10" t="s">
        <v>8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2"/>
      <c r="O9" s="13">
        <v>7.74</v>
      </c>
      <c r="P9" s="14"/>
    </row>
    <row r="10" spans="1:16" ht="15.6">
      <c r="A10" s="6" t="s">
        <v>35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8"/>
    </row>
    <row r="11" spans="1:16" ht="31.2" customHeight="1">
      <c r="A11" s="2" t="s">
        <v>9</v>
      </c>
      <c r="B11" s="10" t="s">
        <v>10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2"/>
      <c r="O11" s="21">
        <f>O13/O12*(O14/7000)</f>
        <v>163.46073741296851</v>
      </c>
      <c r="P11" s="22"/>
    </row>
    <row r="12" spans="1:16" ht="15.6">
      <c r="A12" s="2" t="s">
        <v>11</v>
      </c>
      <c r="B12" s="10" t="s">
        <v>12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2"/>
      <c r="O12" s="19">
        <f>O18+O17+O16</f>
        <v>10902.22072846773</v>
      </c>
      <c r="P12" s="20"/>
    </row>
    <row r="13" spans="1:16" ht="15.6">
      <c r="A13" s="2" t="s">
        <v>13</v>
      </c>
      <c r="B13" s="10" t="s">
        <v>14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2"/>
      <c r="O13" s="25">
        <v>1491998</v>
      </c>
      <c r="P13" s="26"/>
    </row>
    <row r="14" spans="1:16" ht="15.6">
      <c r="A14" s="2" t="s">
        <v>15</v>
      </c>
      <c r="B14" s="10" t="s">
        <v>16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2"/>
      <c r="O14" s="17">
        <v>8361</v>
      </c>
      <c r="P14" s="18"/>
    </row>
    <row r="15" spans="1:16" ht="15.6">
      <c r="A15" s="2" t="s">
        <v>17</v>
      </c>
      <c r="B15" s="10" t="s">
        <v>18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2"/>
      <c r="O15" s="17"/>
      <c r="P15" s="18"/>
    </row>
    <row r="16" spans="1:16" ht="15.6">
      <c r="A16" s="2" t="s">
        <v>19</v>
      </c>
      <c r="B16" s="10" t="s">
        <v>0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2"/>
      <c r="O16" s="19">
        <f>'[1]Котельные  газовые 2019г.'!$GC$57+'[1]Котельные  газовые 2019г (ДТ)'!$BW$57</f>
        <v>81.435753885921827</v>
      </c>
      <c r="P16" s="20"/>
    </row>
    <row r="17" spans="1:16" ht="15.6">
      <c r="A17" s="2" t="s">
        <v>22</v>
      </c>
      <c r="B17" s="10" t="s">
        <v>21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2"/>
      <c r="O17" s="19">
        <f>'[1]Котельные  газовые 2019г.'!$GB$57+'[1]Котельные  газовые 2019г (ДТ)'!$BV$57</f>
        <v>1871.4551745818083</v>
      </c>
      <c r="P17" s="20"/>
    </row>
    <row r="18" spans="1:16" ht="15.6">
      <c r="A18" s="2" t="s">
        <v>20</v>
      </c>
      <c r="B18" s="10" t="s">
        <v>23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2"/>
      <c r="O18" s="19">
        <f>O19+O20+O21</f>
        <v>8949.3297999999995</v>
      </c>
      <c r="P18" s="20"/>
    </row>
    <row r="19" spans="1:16" ht="15.6">
      <c r="A19" s="2"/>
      <c r="B19" s="10" t="s">
        <v>24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2"/>
      <c r="O19" s="19">
        <v>7986.75</v>
      </c>
      <c r="P19" s="20"/>
    </row>
    <row r="20" spans="1:16" ht="15.6">
      <c r="A20" s="2"/>
      <c r="B20" s="10" t="s">
        <v>25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2"/>
      <c r="O20" s="19">
        <v>406.84100000000001</v>
      </c>
      <c r="P20" s="20"/>
    </row>
    <row r="21" spans="1:16" ht="15.6">
      <c r="A21" s="2"/>
      <c r="B21" s="10" t="s">
        <v>26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2"/>
      <c r="O21" s="19">
        <v>555.73879999999997</v>
      </c>
      <c r="P21" s="20"/>
    </row>
    <row r="22" spans="1:16" ht="15.6">
      <c r="A22" s="6" t="s">
        <v>37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8"/>
    </row>
    <row r="23" spans="1:16" ht="30.6" customHeight="1">
      <c r="A23" s="2"/>
      <c r="B23" s="13" t="s">
        <v>34</v>
      </c>
      <c r="C23" s="27"/>
      <c r="D23" s="27"/>
      <c r="E23" s="27"/>
      <c r="F23" s="27"/>
      <c r="G23" s="27"/>
      <c r="H23" s="27"/>
      <c r="I23" s="27"/>
      <c r="J23" s="27"/>
      <c r="K23" s="14"/>
      <c r="L23" s="15" t="s">
        <v>28</v>
      </c>
      <c r="M23" s="16"/>
      <c r="O23" s="13" t="s">
        <v>27</v>
      </c>
      <c r="P23" s="14"/>
    </row>
    <row r="24" spans="1:16" ht="15.6">
      <c r="A24" s="2" t="s">
        <v>29</v>
      </c>
      <c r="B24" s="13"/>
      <c r="C24" s="27"/>
      <c r="D24" s="27"/>
      <c r="E24" s="27"/>
      <c r="F24" s="27"/>
      <c r="G24" s="27"/>
      <c r="H24" s="27"/>
      <c r="I24" s="27"/>
      <c r="J24" s="27"/>
      <c r="K24" s="14"/>
      <c r="L24" s="15">
        <f>15/1000</f>
        <v>1.4999999999999999E-2</v>
      </c>
      <c r="M24" s="16"/>
      <c r="O24" s="13"/>
      <c r="P24" s="14"/>
    </row>
    <row r="25" spans="1:16" ht="15.6">
      <c r="A25" s="2" t="s">
        <v>30</v>
      </c>
      <c r="B25" s="13"/>
      <c r="C25" s="27"/>
      <c r="D25" s="27"/>
      <c r="E25" s="27"/>
      <c r="F25" s="27"/>
      <c r="G25" s="27"/>
      <c r="H25" s="27"/>
      <c r="I25" s="27"/>
      <c r="J25" s="27"/>
      <c r="K25" s="14"/>
      <c r="L25" s="15">
        <f>20/1000</f>
        <v>0.02</v>
      </c>
      <c r="M25" s="16"/>
      <c r="O25" s="13"/>
      <c r="P25" s="14"/>
    </row>
    <row r="26" spans="1:16" ht="15.6">
      <c r="A26" s="2" t="s">
        <v>31</v>
      </c>
      <c r="B26" s="13"/>
      <c r="C26" s="27"/>
      <c r="D26" s="27"/>
      <c r="E26" s="27"/>
      <c r="F26" s="27"/>
      <c r="G26" s="27"/>
      <c r="H26" s="27"/>
      <c r="I26" s="27"/>
      <c r="J26" s="27"/>
      <c r="K26" s="14"/>
      <c r="L26" s="15">
        <f>25/1000</f>
        <v>2.5000000000000001E-2</v>
      </c>
      <c r="M26" s="16"/>
      <c r="O26" s="13"/>
      <c r="P26" s="14"/>
    </row>
    <row r="27" spans="1:16" ht="15.6">
      <c r="A27" s="2" t="s">
        <v>32</v>
      </c>
      <c r="B27" s="13"/>
      <c r="C27" s="27"/>
      <c r="D27" s="27"/>
      <c r="E27" s="27"/>
      <c r="F27" s="27"/>
      <c r="G27" s="27"/>
      <c r="H27" s="27"/>
      <c r="I27" s="27"/>
      <c r="J27" s="27"/>
      <c r="K27" s="14"/>
      <c r="L27" s="15">
        <f>32/1000</f>
        <v>3.2000000000000001E-2</v>
      </c>
      <c r="M27" s="16"/>
      <c r="O27" s="13">
        <v>172</v>
      </c>
      <c r="P27" s="14"/>
    </row>
    <row r="28" spans="1:16" ht="15.6">
      <c r="A28" s="2" t="s">
        <v>33</v>
      </c>
      <c r="B28" s="13"/>
      <c r="C28" s="27"/>
      <c r="D28" s="27"/>
      <c r="E28" s="27"/>
      <c r="F28" s="27"/>
      <c r="G28" s="27"/>
      <c r="H28" s="27"/>
      <c r="I28" s="27"/>
      <c r="J28" s="27"/>
      <c r="K28" s="14"/>
      <c r="L28" s="15">
        <f>45/1000</f>
        <v>4.4999999999999998E-2</v>
      </c>
      <c r="M28" s="16"/>
      <c r="O28" s="13">
        <v>323</v>
      </c>
      <c r="P28" s="14"/>
    </row>
    <row r="29" spans="1:16" ht="15.6">
      <c r="A29" s="2" t="s">
        <v>44</v>
      </c>
      <c r="B29" s="13"/>
      <c r="C29" s="27"/>
      <c r="D29" s="27"/>
      <c r="E29" s="27"/>
      <c r="F29" s="27"/>
      <c r="G29" s="27"/>
      <c r="H29" s="27"/>
      <c r="I29" s="27"/>
      <c r="J29" s="27"/>
      <c r="K29" s="14"/>
      <c r="L29" s="15">
        <f>57/1000</f>
        <v>5.7000000000000002E-2</v>
      </c>
      <c r="M29" s="16"/>
      <c r="O29" s="13">
        <v>681</v>
      </c>
      <c r="P29" s="14"/>
    </row>
    <row r="30" spans="1:16" ht="15.6">
      <c r="A30" s="2" t="s">
        <v>45</v>
      </c>
      <c r="B30" s="13"/>
      <c r="C30" s="27"/>
      <c r="D30" s="27"/>
      <c r="E30" s="27"/>
      <c r="F30" s="27"/>
      <c r="G30" s="27"/>
      <c r="H30" s="27"/>
      <c r="I30" s="27"/>
      <c r="J30" s="27"/>
      <c r="K30" s="14"/>
      <c r="L30" s="15">
        <f>76/1000</f>
        <v>7.5999999999999998E-2</v>
      </c>
      <c r="M30" s="16"/>
      <c r="O30" s="13">
        <v>514</v>
      </c>
      <c r="P30" s="14"/>
    </row>
    <row r="31" spans="1:16" ht="15.6">
      <c r="A31" s="2" t="s">
        <v>46</v>
      </c>
      <c r="B31" s="13"/>
      <c r="C31" s="27"/>
      <c r="D31" s="27"/>
      <c r="E31" s="27"/>
      <c r="F31" s="27"/>
      <c r="G31" s="27"/>
      <c r="H31" s="27"/>
      <c r="I31" s="27"/>
      <c r="J31" s="27"/>
      <c r="K31" s="14"/>
      <c r="L31" s="15">
        <f>89/1000</f>
        <v>8.8999999999999996E-2</v>
      </c>
      <c r="M31" s="16"/>
      <c r="O31" s="13">
        <v>128</v>
      </c>
      <c r="P31" s="14"/>
    </row>
    <row r="32" spans="1:16" ht="15.6">
      <c r="A32" s="2" t="s">
        <v>47</v>
      </c>
      <c r="B32" s="13"/>
      <c r="C32" s="27"/>
      <c r="D32" s="27"/>
      <c r="E32" s="27"/>
      <c r="F32" s="27"/>
      <c r="G32" s="27"/>
      <c r="H32" s="27"/>
      <c r="I32" s="27"/>
      <c r="J32" s="27"/>
      <c r="K32" s="14"/>
      <c r="L32" s="15">
        <f>108/1000</f>
        <v>0.108</v>
      </c>
      <c r="M32" s="16"/>
      <c r="O32" s="13">
        <v>322</v>
      </c>
      <c r="P32" s="14"/>
    </row>
    <row r="33" spans="1:16" ht="15.6">
      <c r="A33" s="2" t="s">
        <v>48</v>
      </c>
      <c r="B33" s="13"/>
      <c r="C33" s="27"/>
      <c r="D33" s="27"/>
      <c r="E33" s="27"/>
      <c r="F33" s="27"/>
      <c r="G33" s="27"/>
      <c r="H33" s="27"/>
      <c r="I33" s="27"/>
      <c r="J33" s="27"/>
      <c r="K33" s="14"/>
      <c r="L33" s="15">
        <f>125/1000</f>
        <v>0.125</v>
      </c>
      <c r="M33" s="16"/>
      <c r="O33" s="13">
        <v>157</v>
      </c>
      <c r="P33" s="14"/>
    </row>
    <row r="34" spans="1:16" ht="15.6">
      <c r="A34" s="2" t="s">
        <v>49</v>
      </c>
      <c r="B34" s="13"/>
      <c r="C34" s="27"/>
      <c r="D34" s="27"/>
      <c r="E34" s="27"/>
      <c r="F34" s="27"/>
      <c r="G34" s="27"/>
      <c r="H34" s="27"/>
      <c r="I34" s="27"/>
      <c r="J34" s="27"/>
      <c r="K34" s="14"/>
      <c r="L34" s="15">
        <f>159/1000</f>
        <v>0.159</v>
      </c>
      <c r="M34" s="16"/>
      <c r="O34" s="13">
        <v>633</v>
      </c>
      <c r="P34" s="14"/>
    </row>
    <row r="35" spans="1:16" ht="15.6">
      <c r="A35" s="2" t="s">
        <v>50</v>
      </c>
      <c r="B35" s="13"/>
      <c r="C35" s="27"/>
      <c r="D35" s="27"/>
      <c r="E35" s="27"/>
      <c r="F35" s="27"/>
      <c r="G35" s="27"/>
      <c r="H35" s="27"/>
      <c r="I35" s="27"/>
      <c r="J35" s="27"/>
      <c r="K35" s="14"/>
      <c r="L35" s="15">
        <f>219/1000</f>
        <v>0.219</v>
      </c>
      <c r="M35" s="16"/>
      <c r="O35" s="13">
        <v>738</v>
      </c>
      <c r="P35" s="14"/>
    </row>
    <row r="36" spans="1:16" ht="15.6">
      <c r="A36" s="2" t="s">
        <v>51</v>
      </c>
      <c r="B36" s="13"/>
      <c r="C36" s="27"/>
      <c r="D36" s="27"/>
      <c r="E36" s="27"/>
      <c r="F36" s="27"/>
      <c r="G36" s="27"/>
      <c r="H36" s="27"/>
      <c r="I36" s="27"/>
      <c r="J36" s="27"/>
      <c r="K36" s="14"/>
      <c r="L36" s="15">
        <f>273/1000</f>
        <v>0.27300000000000002</v>
      </c>
      <c r="M36" s="16"/>
      <c r="O36" s="13">
        <v>124</v>
      </c>
      <c r="P36" s="14"/>
    </row>
    <row r="37" spans="1:16" ht="15.6">
      <c r="A37" s="2" t="s">
        <v>52</v>
      </c>
      <c r="B37" s="13"/>
      <c r="C37" s="27"/>
      <c r="D37" s="27"/>
      <c r="E37" s="27"/>
      <c r="F37" s="27"/>
      <c r="G37" s="27"/>
      <c r="H37" s="27"/>
      <c r="I37" s="27"/>
      <c r="J37" s="27"/>
      <c r="K37" s="14"/>
      <c r="L37" s="15">
        <f>325/1000</f>
        <v>0.32500000000000001</v>
      </c>
      <c r="M37" s="16"/>
      <c r="O37" s="13">
        <v>60</v>
      </c>
      <c r="P37" s="14"/>
    </row>
    <row r="38" spans="1:16" ht="15.6">
      <c r="A38" s="2" t="s">
        <v>53</v>
      </c>
      <c r="B38" s="13"/>
      <c r="C38" s="27"/>
      <c r="D38" s="27"/>
      <c r="E38" s="27"/>
      <c r="F38" s="27"/>
      <c r="G38" s="27"/>
      <c r="H38" s="27"/>
      <c r="I38" s="27"/>
      <c r="J38" s="27"/>
      <c r="K38" s="14"/>
      <c r="L38" s="15">
        <f>426/1000</f>
        <v>0.42599999999999999</v>
      </c>
      <c r="M38" s="16"/>
      <c r="O38" s="13"/>
      <c r="P38" s="14"/>
    </row>
  </sheetData>
  <mergeCells count="82">
    <mergeCell ref="B37:K37"/>
    <mergeCell ref="L37:M37"/>
    <mergeCell ref="O37:P37"/>
    <mergeCell ref="B38:K38"/>
    <mergeCell ref="L38:M38"/>
    <mergeCell ref="O38:P38"/>
    <mergeCell ref="B35:K35"/>
    <mergeCell ref="L35:M35"/>
    <mergeCell ref="O35:P35"/>
    <mergeCell ref="B36:K36"/>
    <mergeCell ref="L36:M36"/>
    <mergeCell ref="O36:P36"/>
    <mergeCell ref="B33:K33"/>
    <mergeCell ref="L33:M33"/>
    <mergeCell ref="O33:P33"/>
    <mergeCell ref="B34:K34"/>
    <mergeCell ref="L34:M34"/>
    <mergeCell ref="O34:P34"/>
    <mergeCell ref="B31:K31"/>
    <mergeCell ref="L31:M31"/>
    <mergeCell ref="O31:P31"/>
    <mergeCell ref="B32:K32"/>
    <mergeCell ref="L32:M32"/>
    <mergeCell ref="O32:P32"/>
    <mergeCell ref="B29:K29"/>
    <mergeCell ref="L29:M29"/>
    <mergeCell ref="O29:P29"/>
    <mergeCell ref="B30:K30"/>
    <mergeCell ref="L30:M30"/>
    <mergeCell ref="O30:P30"/>
    <mergeCell ref="B28:K28"/>
    <mergeCell ref="L28:M28"/>
    <mergeCell ref="O28:P28"/>
    <mergeCell ref="B26:K26"/>
    <mergeCell ref="L26:M26"/>
    <mergeCell ref="O26:P26"/>
    <mergeCell ref="B27:K27"/>
    <mergeCell ref="L27:M27"/>
    <mergeCell ref="O27:P27"/>
    <mergeCell ref="B24:K24"/>
    <mergeCell ref="L24:M24"/>
    <mergeCell ref="O24:P24"/>
    <mergeCell ref="B25:K25"/>
    <mergeCell ref="L25:M25"/>
    <mergeCell ref="O25:P25"/>
    <mergeCell ref="B21:N21"/>
    <mergeCell ref="O21:P21"/>
    <mergeCell ref="A22:P22"/>
    <mergeCell ref="B23:K23"/>
    <mergeCell ref="L23:M23"/>
    <mergeCell ref="O23:P23"/>
    <mergeCell ref="B18:N18"/>
    <mergeCell ref="O18:P18"/>
    <mergeCell ref="B19:N19"/>
    <mergeCell ref="O19:P19"/>
    <mergeCell ref="B20:N20"/>
    <mergeCell ref="O20:P20"/>
    <mergeCell ref="B15:N15"/>
    <mergeCell ref="O15:P15"/>
    <mergeCell ref="B16:N16"/>
    <mergeCell ref="O16:P16"/>
    <mergeCell ref="B17:N17"/>
    <mergeCell ref="O17:P17"/>
    <mergeCell ref="B12:N12"/>
    <mergeCell ref="O12:P12"/>
    <mergeCell ref="B13:N13"/>
    <mergeCell ref="O13:P13"/>
    <mergeCell ref="B14:N14"/>
    <mergeCell ref="O14:P14"/>
    <mergeCell ref="B11:N11"/>
    <mergeCell ref="O11:P11"/>
    <mergeCell ref="B3:N3"/>
    <mergeCell ref="A5:P5"/>
    <mergeCell ref="B6:N6"/>
    <mergeCell ref="O6:P6"/>
    <mergeCell ref="B7:N7"/>
    <mergeCell ref="O7:P7"/>
    <mergeCell ref="B8:N8"/>
    <mergeCell ref="O8:P8"/>
    <mergeCell ref="B9:N9"/>
    <mergeCell ref="O9:P9"/>
    <mergeCell ref="A10:P10"/>
  </mergeCells>
  <pageMargins left="0.7" right="0.7" top="0.75" bottom="0.75" header="0.3" footer="0.3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40</vt:i4>
      </vt:variant>
    </vt:vector>
  </HeadingPairs>
  <TitlesOfParts>
    <vt:vector size="40" baseType="lpstr">
      <vt:lpstr>Кот 1</vt:lpstr>
      <vt:lpstr>Кот 2</vt:lpstr>
      <vt:lpstr>Кот 3</vt:lpstr>
      <vt:lpstr>Кот 4</vt:lpstr>
      <vt:lpstr>Кот 5</vt:lpstr>
      <vt:lpstr>Кот 6</vt:lpstr>
      <vt:lpstr>Кот 7</vt:lpstr>
      <vt:lpstr>Кот 8</vt:lpstr>
      <vt:lpstr>Кот 9</vt:lpstr>
      <vt:lpstr>Кот 10 </vt:lpstr>
      <vt:lpstr>Кот 10  (2)</vt:lpstr>
      <vt:lpstr>Кот 11</vt:lpstr>
      <vt:lpstr>Кот 12</vt:lpstr>
      <vt:lpstr>Кот 13</vt:lpstr>
      <vt:lpstr>Кот 14</vt:lpstr>
      <vt:lpstr>Кот 15 </vt:lpstr>
      <vt:lpstr>Кот 16</vt:lpstr>
      <vt:lpstr>Кот 17</vt:lpstr>
      <vt:lpstr>Кот 18</vt:lpstr>
      <vt:lpstr>Кот 19</vt:lpstr>
      <vt:lpstr>Кот 20</vt:lpstr>
      <vt:lpstr>Кот 21</vt:lpstr>
      <vt:lpstr>Кот 22</vt:lpstr>
      <vt:lpstr>Кот 23</vt:lpstr>
      <vt:lpstr>Кот 24</vt:lpstr>
      <vt:lpstr>Кот 25</vt:lpstr>
      <vt:lpstr>Кот 26</vt:lpstr>
      <vt:lpstr>Кот 27</vt:lpstr>
      <vt:lpstr>Кот ЗЖБИ</vt:lpstr>
      <vt:lpstr>ТП 1</vt:lpstr>
      <vt:lpstr>ТП 2</vt:lpstr>
      <vt:lpstr>ТП 3</vt:lpstr>
      <vt:lpstr>ТП 7</vt:lpstr>
      <vt:lpstr>ТП 8</vt:lpstr>
      <vt:lpstr>МС</vt:lpstr>
      <vt:lpstr>Свод по ТП</vt:lpstr>
      <vt:lpstr>Свод по газовым кот</vt:lpstr>
      <vt:lpstr>Свод по угольным кот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2019-01-30T04:41:56Z</cp:lastPrinted>
  <dcterms:created xsi:type="dcterms:W3CDTF">2018-02-08T08:45:28Z</dcterms:created>
  <dcterms:modified xsi:type="dcterms:W3CDTF">2020-01-29T02:00:30Z</dcterms:modified>
</cp:coreProperties>
</file>